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6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9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4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7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28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octubre/"/>
    </mc:Choice>
  </mc:AlternateContent>
  <xr:revisionPtr revIDLastSave="74" documentId="8_{5CB8509E-70A9-4A13-86AA-934B90242EF3}" xr6:coauthVersionLast="47" xr6:coauthVersionMax="47" xr10:uidLastSave="{240F09A7-B0E5-49AF-8BEE-76E75C60EDB7}"/>
  <bookViews>
    <workbookView xWindow="-120" yWindow="-120" windowWidth="29040" windowHeight="15720" xr2:uid="{8E1462D0-85FC-4974-B7C1-9AB73A3B46A2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acu'!$B$4:$N$163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5" i="43" l="1"/>
  <c r="H135" i="43"/>
  <c r="G135" i="43"/>
  <c r="P5" i="43"/>
  <c r="S5" i="43"/>
  <c r="F5" i="43"/>
  <c r="O135" i="42"/>
  <c r="M135" i="42"/>
  <c r="L135" i="42"/>
  <c r="K135" i="42"/>
  <c r="I135" i="42"/>
  <c r="H135" i="42"/>
  <c r="G135" i="42"/>
  <c r="F5" i="42"/>
  <c r="S5" i="42"/>
  <c r="M135" i="41"/>
  <c r="K135" i="41"/>
  <c r="N5" i="41"/>
  <c r="F5" i="41"/>
  <c r="M133" i="40"/>
  <c r="L133" i="40"/>
  <c r="K133" i="40"/>
  <c r="I133" i="40"/>
  <c r="Q5" i="40"/>
  <c r="N5" i="40"/>
  <c r="I5" i="40"/>
  <c r="N133" i="39"/>
  <c r="N5" i="39"/>
  <c r="L5" i="39"/>
  <c r="J5" i="39"/>
  <c r="H5" i="39"/>
  <c r="F5" i="39"/>
  <c r="N133" i="38"/>
  <c r="P5" i="38"/>
  <c r="N5" i="38"/>
  <c r="H5" i="38"/>
  <c r="F5" i="38"/>
  <c r="N123" i="37"/>
  <c r="I123" i="37"/>
  <c r="H123" i="37"/>
  <c r="T5" i="37"/>
  <c r="S5" i="37"/>
  <c r="Q5" i="37"/>
  <c r="R5" i="37"/>
  <c r="M5" i="37"/>
  <c r="L5" i="37"/>
  <c r="K5" i="37"/>
  <c r="I5" i="37"/>
  <c r="H5" i="37"/>
  <c r="AN29" i="35"/>
  <c r="I29" i="35"/>
  <c r="BA7" i="35"/>
  <c r="AE7" i="35"/>
  <c r="P7" i="35"/>
  <c r="H7" i="35"/>
  <c r="I7" i="35"/>
  <c r="N96" i="33"/>
  <c r="L96" i="33"/>
  <c r="F96" i="33"/>
  <c r="D96" i="33"/>
  <c r="J96" i="33"/>
  <c r="H96" i="33"/>
  <c r="O96" i="33"/>
  <c r="J74" i="33"/>
  <c r="H74" i="33"/>
  <c r="L74" i="33"/>
  <c r="D74" i="33"/>
  <c r="N52" i="33"/>
  <c r="H52" i="33"/>
  <c r="F52" i="33"/>
  <c r="L30" i="33"/>
  <c r="H30" i="33"/>
  <c r="D30" i="33"/>
  <c r="J30" i="33"/>
  <c r="J8" i="33"/>
  <c r="N96" i="31"/>
  <c r="H96" i="31"/>
  <c r="D96" i="31"/>
  <c r="L96" i="31"/>
  <c r="J96" i="31"/>
  <c r="O96" i="31"/>
  <c r="N74" i="31"/>
  <c r="F74" i="31"/>
  <c r="D74" i="31"/>
  <c r="O74" i="31"/>
  <c r="H74" i="31"/>
  <c r="H52" i="31"/>
  <c r="L52" i="31"/>
  <c r="J52" i="31"/>
  <c r="F52" i="31"/>
  <c r="D52" i="31"/>
  <c r="O30" i="31"/>
  <c r="N30" i="31"/>
  <c r="F30" i="31"/>
  <c r="N8" i="31"/>
  <c r="D8" i="31"/>
  <c r="O8" i="31"/>
  <c r="H8" i="31"/>
  <c r="F8" i="31"/>
  <c r="L272" i="30"/>
  <c r="D272" i="30"/>
  <c r="H272" i="30"/>
  <c r="F272" i="30"/>
  <c r="C271" i="30"/>
  <c r="B270" i="30"/>
  <c r="L250" i="30"/>
  <c r="D250" i="30"/>
  <c r="N250" i="30"/>
  <c r="J250" i="30"/>
  <c r="F250" i="30"/>
  <c r="C249" i="30"/>
  <c r="O250" i="30" s="1"/>
  <c r="B248" i="30"/>
  <c r="L228" i="30"/>
  <c r="J228" i="30"/>
  <c r="D228" i="30"/>
  <c r="N228" i="30"/>
  <c r="F228" i="30"/>
  <c r="C227" i="30"/>
  <c r="O228" i="30" s="1"/>
  <c r="B226" i="30"/>
  <c r="O206" i="30"/>
  <c r="L206" i="30"/>
  <c r="J206" i="30"/>
  <c r="D206" i="30"/>
  <c r="N206" i="30"/>
  <c r="H206" i="30"/>
  <c r="F206" i="30"/>
  <c r="C205" i="30"/>
  <c r="B204" i="30"/>
  <c r="O184" i="30"/>
  <c r="L184" i="30"/>
  <c r="D184" i="30"/>
  <c r="N184" i="30"/>
  <c r="H184" i="30"/>
  <c r="F184" i="30"/>
  <c r="C183" i="30"/>
  <c r="B182" i="30"/>
  <c r="O162" i="30"/>
  <c r="L162" i="30"/>
  <c r="D162" i="30"/>
  <c r="N162" i="30"/>
  <c r="F162" i="30"/>
  <c r="C161" i="30"/>
  <c r="B160" i="30"/>
  <c r="O140" i="30"/>
  <c r="D140" i="30"/>
  <c r="N140" i="30"/>
  <c r="L140" i="30"/>
  <c r="H140" i="30"/>
  <c r="F140" i="30"/>
  <c r="C139" i="30"/>
  <c r="B138" i="30"/>
  <c r="O118" i="30"/>
  <c r="L118" i="30"/>
  <c r="J118" i="30"/>
  <c r="D118" i="30"/>
  <c r="N118" i="30"/>
  <c r="F118" i="30"/>
  <c r="C117" i="30"/>
  <c r="B116" i="30"/>
  <c r="L96" i="30"/>
  <c r="J96" i="30"/>
  <c r="H96" i="30"/>
  <c r="D96" i="30"/>
  <c r="N96" i="30"/>
  <c r="C95" i="30"/>
  <c r="O74" i="30"/>
  <c r="D74" i="30"/>
  <c r="J74" i="30"/>
  <c r="H74" i="30"/>
  <c r="C73" i="30"/>
  <c r="F52" i="30"/>
  <c r="D52" i="30"/>
  <c r="C51" i="30"/>
  <c r="N30" i="30"/>
  <c r="L30" i="30"/>
  <c r="D30" i="30"/>
  <c r="O30" i="30"/>
  <c r="H30" i="30"/>
  <c r="F30" i="30"/>
  <c r="C29" i="30"/>
  <c r="D8" i="30"/>
  <c r="L8" i="30"/>
  <c r="H8" i="30"/>
  <c r="C7" i="30"/>
  <c r="J6" i="28"/>
  <c r="I6" i="28"/>
  <c r="B4" i="28"/>
  <c r="K6" i="27"/>
  <c r="J6" i="27"/>
  <c r="I6" i="27"/>
  <c r="M6" i="27"/>
  <c r="B3" i="27"/>
  <c r="M6" i="26"/>
  <c r="J6" i="26"/>
  <c r="L6" i="26"/>
  <c r="K6" i="26"/>
  <c r="B4" i="26"/>
  <c r="O96" i="25"/>
  <c r="N96" i="25"/>
  <c r="D96" i="25"/>
  <c r="H96" i="25"/>
  <c r="F96" i="25"/>
  <c r="L74" i="25"/>
  <c r="D74" i="25"/>
  <c r="O74" i="25"/>
  <c r="J74" i="25"/>
  <c r="F74" i="25"/>
  <c r="J52" i="25"/>
  <c r="N52" i="25"/>
  <c r="L52" i="25"/>
  <c r="N30" i="25"/>
  <c r="H30" i="25"/>
  <c r="J30" i="25"/>
  <c r="N8" i="25"/>
  <c r="L8" i="25"/>
  <c r="F8" i="25"/>
  <c r="D8" i="25"/>
  <c r="O8" i="25"/>
  <c r="J8" i="25"/>
  <c r="H8" i="25"/>
  <c r="D254" i="24"/>
  <c r="H254" i="24"/>
  <c r="C253" i="24"/>
  <c r="B252" i="24"/>
  <c r="D228" i="24"/>
  <c r="H228" i="24"/>
  <c r="C227" i="24"/>
  <c r="B226" i="24"/>
  <c r="D206" i="24"/>
  <c r="H206" i="24"/>
  <c r="C205" i="24"/>
  <c r="B204" i="24"/>
  <c r="D184" i="24"/>
  <c r="H184" i="24"/>
  <c r="C183" i="24"/>
  <c r="B182" i="24"/>
  <c r="D162" i="24"/>
  <c r="H162" i="24"/>
  <c r="C161" i="24"/>
  <c r="B160" i="24"/>
  <c r="D140" i="24"/>
  <c r="H140" i="24"/>
  <c r="C139" i="24"/>
  <c r="B138" i="24"/>
  <c r="D118" i="24"/>
  <c r="H118" i="24"/>
  <c r="C117" i="24"/>
  <c r="B116" i="24"/>
  <c r="D96" i="24"/>
  <c r="H96" i="24"/>
  <c r="C95" i="24"/>
  <c r="D74" i="24"/>
  <c r="C73" i="24"/>
  <c r="H52" i="24"/>
  <c r="C51" i="24"/>
  <c r="H30" i="24"/>
  <c r="F30" i="24"/>
  <c r="C29" i="24"/>
  <c r="D30" i="24" s="1"/>
  <c r="N8" i="24"/>
  <c r="F8" i="24"/>
  <c r="D8" i="24"/>
  <c r="O8" i="24"/>
  <c r="L8" i="24"/>
  <c r="H8" i="24"/>
  <c r="Z7" i="22"/>
  <c r="Y7" i="22"/>
  <c r="N7" i="22"/>
  <c r="L7" i="22"/>
  <c r="J7" i="22"/>
  <c r="M7" i="22"/>
  <c r="B4" i="22"/>
  <c r="T8" i="21"/>
  <c r="R8" i="21"/>
  <c r="S8" i="21"/>
  <c r="H8" i="21"/>
  <c r="I8" i="21"/>
  <c r="B5" i="21"/>
  <c r="V7" i="19"/>
  <c r="R7" i="19"/>
  <c r="N7" i="19"/>
  <c r="J7" i="19"/>
  <c r="F7" i="19"/>
  <c r="B4" i="19"/>
  <c r="I6" i="18"/>
  <c r="B3" i="18"/>
  <c r="AA7" i="17"/>
  <c r="X7" i="17"/>
  <c r="W7" i="17"/>
  <c r="Z7" i="17"/>
  <c r="M7" i="17"/>
  <c r="L7" i="17"/>
  <c r="B4" i="17"/>
  <c r="X7" i="16"/>
  <c r="AA7" i="16"/>
  <c r="M7" i="16"/>
  <c r="J7" i="16"/>
  <c r="I7" i="16"/>
  <c r="L7" i="16"/>
  <c r="B4" i="16"/>
  <c r="Y7" i="15"/>
  <c r="X7" i="15"/>
  <c r="Z7" i="15"/>
  <c r="M7" i="15"/>
  <c r="K7" i="15"/>
  <c r="B4" i="15"/>
  <c r="U9" i="14"/>
  <c r="T9" i="14"/>
  <c r="V9" i="14"/>
  <c r="J9" i="14"/>
  <c r="I9" i="14"/>
  <c r="K9" i="14"/>
  <c r="B6" i="14"/>
  <c r="B3" i="13"/>
  <c r="W5" i="12"/>
  <c r="J96" i="10"/>
  <c r="D96" i="10"/>
  <c r="L96" i="10"/>
  <c r="C95" i="10"/>
  <c r="O74" i="10"/>
  <c r="H74" i="10"/>
  <c r="D74" i="10"/>
  <c r="L74" i="10"/>
  <c r="C73" i="10"/>
  <c r="N52" i="10"/>
  <c r="F52" i="10"/>
  <c r="D52" i="10"/>
  <c r="L52" i="10"/>
  <c r="C51" i="10"/>
  <c r="O30" i="10"/>
  <c r="L30" i="10"/>
  <c r="D30" i="10"/>
  <c r="C29" i="10"/>
  <c r="J8" i="10"/>
  <c r="D8" i="10"/>
  <c r="C7" i="10"/>
  <c r="S8" i="9"/>
  <c r="P8" i="9"/>
  <c r="N272" i="8"/>
  <c r="F272" i="8"/>
  <c r="D272" i="8"/>
  <c r="O272" i="8"/>
  <c r="L272" i="8"/>
  <c r="J272" i="8"/>
  <c r="H272" i="8"/>
  <c r="C271" i="8"/>
  <c r="B270" i="8"/>
  <c r="N250" i="8"/>
  <c r="L250" i="8"/>
  <c r="F250" i="8"/>
  <c r="D250" i="8"/>
  <c r="O250" i="8"/>
  <c r="J250" i="8"/>
  <c r="H250" i="8"/>
  <c r="C249" i="8"/>
  <c r="B248" i="8"/>
  <c r="N228" i="8"/>
  <c r="L228" i="8"/>
  <c r="F228" i="8"/>
  <c r="D228" i="8"/>
  <c r="O228" i="8"/>
  <c r="J228" i="8"/>
  <c r="H228" i="8"/>
  <c r="C227" i="8"/>
  <c r="B226" i="8"/>
  <c r="N206" i="8"/>
  <c r="L206" i="8"/>
  <c r="F206" i="8"/>
  <c r="D206" i="8"/>
  <c r="O206" i="8"/>
  <c r="J206" i="8"/>
  <c r="H206" i="8"/>
  <c r="C205" i="8"/>
  <c r="B204" i="8"/>
  <c r="N184" i="8"/>
  <c r="L184" i="8"/>
  <c r="F184" i="8"/>
  <c r="D184" i="8"/>
  <c r="O184" i="8"/>
  <c r="J184" i="8"/>
  <c r="H184" i="8"/>
  <c r="C183" i="8"/>
  <c r="B182" i="8"/>
  <c r="N162" i="8"/>
  <c r="L162" i="8"/>
  <c r="F162" i="8"/>
  <c r="D162" i="8"/>
  <c r="O162" i="8"/>
  <c r="J162" i="8"/>
  <c r="H162" i="8"/>
  <c r="C161" i="8"/>
  <c r="B160" i="8"/>
  <c r="N140" i="8"/>
  <c r="F140" i="8"/>
  <c r="D140" i="8"/>
  <c r="O140" i="8"/>
  <c r="L140" i="8"/>
  <c r="J140" i="8"/>
  <c r="H140" i="8"/>
  <c r="C139" i="8"/>
  <c r="B138" i="8"/>
  <c r="N118" i="8"/>
  <c r="F118" i="8"/>
  <c r="D118" i="8"/>
  <c r="O118" i="8"/>
  <c r="L118" i="8"/>
  <c r="J118" i="8"/>
  <c r="H118" i="8"/>
  <c r="C117" i="8"/>
  <c r="B116" i="8"/>
  <c r="N96" i="8"/>
  <c r="F96" i="8"/>
  <c r="D96" i="8"/>
  <c r="O96" i="8"/>
  <c r="L96" i="8"/>
  <c r="J96" i="8"/>
  <c r="H96" i="8"/>
  <c r="C95" i="8"/>
  <c r="O74" i="8"/>
  <c r="N74" i="8"/>
  <c r="F74" i="8"/>
  <c r="D74" i="8"/>
  <c r="C73" i="8"/>
  <c r="L52" i="8"/>
  <c r="J52" i="8"/>
  <c r="D52" i="8"/>
  <c r="C51" i="8"/>
  <c r="O30" i="8"/>
  <c r="J30" i="8"/>
  <c r="H30" i="8"/>
  <c r="D30" i="8"/>
  <c r="N30" i="8"/>
  <c r="L30" i="8"/>
  <c r="F30" i="8"/>
  <c r="C29" i="8"/>
  <c r="N8" i="8"/>
  <c r="L8" i="8"/>
  <c r="J8" i="8"/>
  <c r="H8" i="8"/>
  <c r="D8" i="8"/>
  <c r="O8" i="8"/>
  <c r="C7" i="8"/>
  <c r="W6" i="6"/>
  <c r="V6" i="6"/>
  <c r="J6" i="6"/>
  <c r="B3" i="6"/>
  <c r="W6" i="5"/>
  <c r="U6" i="5"/>
  <c r="T6" i="5"/>
  <c r="S6" i="5"/>
  <c r="M6" i="5"/>
  <c r="K6" i="5"/>
  <c r="B3" i="5"/>
  <c r="N152" i="3"/>
  <c r="J152" i="3"/>
  <c r="N79" i="3"/>
  <c r="J79" i="3"/>
  <c r="N6" i="3"/>
  <c r="J6" i="3"/>
  <c r="M6" i="3"/>
  <c r="J56" i="2"/>
  <c r="N31" i="2"/>
  <c r="L31" i="2"/>
  <c r="K31" i="2"/>
  <c r="J31" i="2"/>
  <c r="B39" i="1"/>
  <c r="B38" i="1"/>
  <c r="B37" i="1"/>
  <c r="M2" i="1"/>
  <c r="J17" i="24"/>
  <c r="L15" i="24"/>
  <c r="F13" i="24"/>
  <c r="H11" i="24"/>
  <c r="J9" i="24"/>
  <c r="F147" i="22"/>
  <c r="F119" i="22"/>
  <c r="J105" i="25"/>
  <c r="L87" i="25"/>
  <c r="F85" i="25"/>
  <c r="H75" i="25"/>
  <c r="H64" i="25"/>
  <c r="J54" i="25"/>
  <c r="J40" i="25"/>
  <c r="L19" i="25"/>
  <c r="F17" i="25"/>
  <c r="J262" i="24"/>
  <c r="J236" i="24"/>
  <c r="L234" i="24"/>
  <c r="J231" i="24"/>
  <c r="H215" i="24"/>
  <c r="L197" i="24"/>
  <c r="H194" i="24"/>
  <c r="J173" i="24"/>
  <c r="F165" i="24"/>
  <c r="L163" i="24"/>
  <c r="J147" i="24"/>
  <c r="F144" i="24"/>
  <c r="J126" i="24"/>
  <c r="H123" i="24"/>
  <c r="L105" i="24"/>
  <c r="H97" i="24"/>
  <c r="J84" i="24"/>
  <c r="J77" i="24"/>
  <c r="L75" i="24"/>
  <c r="H60" i="24"/>
  <c r="J58" i="24"/>
  <c r="L87" i="24"/>
  <c r="H41" i="24"/>
  <c r="J39" i="24"/>
  <c r="L37" i="24"/>
  <c r="F35" i="24"/>
  <c r="H33" i="24"/>
  <c r="J31" i="24"/>
  <c r="J20" i="24"/>
  <c r="L18" i="24"/>
  <c r="F16" i="24"/>
  <c r="H14" i="24"/>
  <c r="J12" i="24"/>
  <c r="L10" i="24"/>
  <c r="E147" i="22"/>
  <c r="E119" i="22"/>
  <c r="E91" i="22"/>
  <c r="E63" i="22"/>
  <c r="E35" i="22"/>
  <c r="J100" i="25"/>
  <c r="L84" i="25"/>
  <c r="F82" i="25"/>
  <c r="H61" i="25"/>
  <c r="J35" i="25"/>
  <c r="L14" i="25"/>
  <c r="F12" i="25"/>
  <c r="H267" i="24"/>
  <c r="J257" i="24"/>
  <c r="H241" i="24"/>
  <c r="L229" i="24"/>
  <c r="J213" i="24"/>
  <c r="J192" i="24"/>
  <c r="H189" i="24"/>
  <c r="L171" i="24"/>
  <c r="H163" i="24"/>
  <c r="L145" i="24"/>
  <c r="H142" i="24"/>
  <c r="H131" i="24"/>
  <c r="L124" i="24"/>
  <c r="J121" i="24"/>
  <c r="H105" i="24"/>
  <c r="J87" i="24"/>
  <c r="J42" i="24"/>
  <c r="L40" i="24"/>
  <c r="H36" i="24"/>
  <c r="J34" i="24"/>
  <c r="L32" i="24"/>
  <c r="L21" i="24"/>
  <c r="H17" i="24"/>
  <c r="J15" i="24"/>
  <c r="L13" i="24"/>
  <c r="H9" i="24"/>
  <c r="H161" i="22"/>
  <c r="D147" i="22"/>
  <c r="H133" i="22"/>
  <c r="D119" i="22"/>
  <c r="H105" i="22"/>
  <c r="D91" i="22"/>
  <c r="H77" i="22"/>
  <c r="D63" i="22"/>
  <c r="H49" i="22"/>
  <c r="D35" i="22"/>
  <c r="C21" i="22"/>
  <c r="H107" i="25"/>
  <c r="J97" i="25"/>
  <c r="L79" i="25"/>
  <c r="F77" i="25"/>
  <c r="H56" i="25"/>
  <c r="H42" i="25"/>
  <c r="J32" i="25"/>
  <c r="J21" i="25"/>
  <c r="L11" i="25"/>
  <c r="F9" i="25"/>
  <c r="H264" i="24"/>
  <c r="H238" i="24"/>
  <c r="H229" i="24"/>
  <c r="L211" i="24"/>
  <c r="H208" i="24"/>
  <c r="H197" i="24"/>
  <c r="L190" i="24"/>
  <c r="J187" i="24"/>
  <c r="H171" i="24"/>
  <c r="L153" i="24"/>
  <c r="H150" i="24"/>
  <c r="J129" i="24"/>
  <c r="L119" i="24"/>
  <c r="J103" i="24"/>
  <c r="L43" i="24"/>
  <c r="H39" i="24"/>
  <c r="J37" i="24"/>
  <c r="L35" i="24"/>
  <c r="H31" i="24"/>
  <c r="H20" i="24"/>
  <c r="J18" i="24"/>
  <c r="L16" i="24"/>
  <c r="H12" i="24"/>
  <c r="J10" i="24"/>
  <c r="G161" i="22"/>
  <c r="C147" i="22"/>
  <c r="G133" i="22"/>
  <c r="C119" i="22"/>
  <c r="G105" i="22"/>
  <c r="C91" i="22"/>
  <c r="G77" i="22"/>
  <c r="C63" i="22"/>
  <c r="G49" i="22"/>
  <c r="C35" i="22"/>
  <c r="D146" i="26"/>
  <c r="F63" i="24"/>
  <c r="H53" i="24"/>
  <c r="J64" i="24"/>
  <c r="H102" i="25"/>
  <c r="H53" i="25"/>
  <c r="H216" i="24"/>
  <c r="J148" i="24"/>
  <c r="F108" i="24"/>
  <c r="F107" i="24"/>
  <c r="F75" i="24"/>
  <c r="L57" i="24"/>
  <c r="H62" i="24"/>
  <c r="F36" i="24"/>
  <c r="H15" i="24"/>
  <c r="F133" i="22"/>
  <c r="L76" i="25"/>
  <c r="J16" i="25"/>
  <c r="F187" i="24"/>
  <c r="F173" i="24"/>
  <c r="H119" i="24"/>
  <c r="J78" i="24"/>
  <c r="J40" i="24"/>
  <c r="L19" i="24"/>
  <c r="F161" i="22"/>
  <c r="F35" i="22"/>
  <c r="G21" i="22"/>
  <c r="F162" i="21"/>
  <c r="F148" i="21"/>
  <c r="F134" i="21"/>
  <c r="F120" i="21"/>
  <c r="F106" i="21"/>
  <c r="F92" i="21"/>
  <c r="F231" i="24"/>
  <c r="L185" i="24"/>
  <c r="H145" i="24"/>
  <c r="H61" i="24"/>
  <c r="F9" i="24"/>
  <c r="F15" i="24"/>
  <c r="F49" i="22"/>
  <c r="E21" i="22"/>
  <c r="E162" i="21"/>
  <c r="E148" i="21"/>
  <c r="E134" i="21"/>
  <c r="E120" i="21"/>
  <c r="E106" i="21"/>
  <c r="E92" i="21"/>
  <c r="L65" i="25"/>
  <c r="H37" i="25"/>
  <c r="H259" i="24"/>
  <c r="J169" i="24"/>
  <c r="F129" i="24"/>
  <c r="F121" i="24"/>
  <c r="L65" i="24"/>
  <c r="H34" i="24"/>
  <c r="F42" i="24"/>
  <c r="J13" i="24"/>
  <c r="F63" i="22"/>
  <c r="D21" i="22"/>
  <c r="D162" i="21"/>
  <c r="D148" i="21"/>
  <c r="D134" i="21"/>
  <c r="D120" i="21"/>
  <c r="D106" i="21"/>
  <c r="D92" i="21"/>
  <c r="F63" i="25"/>
  <c r="J195" i="24"/>
  <c r="L127" i="24"/>
  <c r="L101" i="24"/>
  <c r="J85" i="24"/>
  <c r="L76" i="24"/>
  <c r="L38" i="24"/>
  <c r="F77" i="22"/>
  <c r="C162" i="21"/>
  <c r="C148" i="21"/>
  <c r="C134" i="21"/>
  <c r="C120" i="21"/>
  <c r="C106" i="21"/>
  <c r="C92" i="21"/>
  <c r="C78" i="21"/>
  <c r="C64" i="21"/>
  <c r="J86" i="25"/>
  <c r="F166" i="24"/>
  <c r="J59" i="24"/>
  <c r="F17" i="24"/>
  <c r="F91" i="22"/>
  <c r="F36" i="21"/>
  <c r="N22" i="21"/>
  <c r="F55" i="24"/>
  <c r="E36" i="21"/>
  <c r="M22" i="21"/>
  <c r="F264" i="24"/>
  <c r="H98" i="24"/>
  <c r="F50" i="21"/>
  <c r="D36" i="21"/>
  <c r="E50" i="21"/>
  <c r="C36" i="21"/>
  <c r="L219" i="24"/>
  <c r="H42" i="24"/>
  <c r="J21" i="24"/>
  <c r="F105" i="22"/>
  <c r="T21" i="22"/>
  <c r="F78" i="21"/>
  <c r="D50" i="21"/>
  <c r="F22" i="21"/>
  <c r="F213" i="24"/>
  <c r="L59" i="24"/>
  <c r="J32" i="24"/>
  <c r="L11" i="24"/>
  <c r="D78" i="21"/>
  <c r="E64" i="21"/>
  <c r="P22" i="21"/>
  <c r="D22" i="21"/>
  <c r="L85" i="33"/>
  <c r="H82" i="24"/>
  <c r="D64" i="21"/>
  <c r="O22" i="21"/>
  <c r="C22" i="21"/>
  <c r="E22" i="21"/>
  <c r="E78" i="21"/>
  <c r="F64" i="21"/>
  <c r="L160" i="18"/>
  <c r="D160" i="18"/>
  <c r="V146" i="18"/>
  <c r="N146" i="18"/>
  <c r="F146" i="18"/>
  <c r="L134" i="18"/>
  <c r="D134" i="18"/>
  <c r="X132" i="18"/>
  <c r="P132" i="18"/>
  <c r="V120" i="18"/>
  <c r="N120" i="18"/>
  <c r="F120" i="18"/>
  <c r="X106" i="18"/>
  <c r="P106" i="18"/>
  <c r="L104" i="18"/>
  <c r="D104" i="18"/>
  <c r="V90" i="18"/>
  <c r="N90" i="18"/>
  <c r="F90" i="18"/>
  <c r="C50" i="21"/>
  <c r="C160" i="18"/>
  <c r="U146" i="18"/>
  <c r="M146" i="18"/>
  <c r="E146" i="18"/>
  <c r="C134" i="18"/>
  <c r="W132" i="18"/>
  <c r="O132" i="18"/>
  <c r="G132" i="18"/>
  <c r="U120" i="18"/>
  <c r="M120" i="18"/>
  <c r="E120" i="18"/>
  <c r="W106" i="18"/>
  <c r="O106" i="18"/>
  <c r="G106" i="18"/>
  <c r="C104" i="18"/>
  <c r="U90" i="18"/>
  <c r="M90" i="18"/>
  <c r="E90" i="18"/>
  <c r="X148" i="18"/>
  <c r="P148" i="18"/>
  <c r="L146" i="18"/>
  <c r="D146" i="18"/>
  <c r="V132" i="18"/>
  <c r="N132" i="18"/>
  <c r="F132" i="18"/>
  <c r="L120" i="18"/>
  <c r="D120" i="18"/>
  <c r="X118" i="18"/>
  <c r="P118" i="18"/>
  <c r="V106" i="18"/>
  <c r="N106" i="18"/>
  <c r="F106" i="18"/>
  <c r="X92" i="18"/>
  <c r="P92" i="18"/>
  <c r="L90" i="18"/>
  <c r="D90" i="18"/>
  <c r="W148" i="18"/>
  <c r="O148" i="18"/>
  <c r="G148" i="18"/>
  <c r="C146" i="18"/>
  <c r="U132" i="18"/>
  <c r="M132" i="18"/>
  <c r="E132" i="18"/>
  <c r="X160" i="18"/>
  <c r="P160" i="18"/>
  <c r="V148" i="18"/>
  <c r="N148" i="18"/>
  <c r="F148" i="18"/>
  <c r="X134" i="18"/>
  <c r="P134" i="18"/>
  <c r="L132" i="18"/>
  <c r="D132" i="18"/>
  <c r="V118" i="18"/>
  <c r="N118" i="18"/>
  <c r="F118" i="18"/>
  <c r="L106" i="18"/>
  <c r="D106" i="18"/>
  <c r="X104" i="18"/>
  <c r="P104" i="18"/>
  <c r="V92" i="18"/>
  <c r="N92" i="18"/>
  <c r="F92" i="18"/>
  <c r="X78" i="18"/>
  <c r="P78" i="18"/>
  <c r="W160" i="18"/>
  <c r="O160" i="18"/>
  <c r="G160" i="18"/>
  <c r="U148" i="18"/>
  <c r="M148" i="18"/>
  <c r="E148" i="18"/>
  <c r="W134" i="18"/>
  <c r="O134" i="18"/>
  <c r="G134" i="18"/>
  <c r="C132" i="18"/>
  <c r="U118" i="18"/>
  <c r="M118" i="18"/>
  <c r="E118" i="18"/>
  <c r="C106" i="18"/>
  <c r="W104" i="18"/>
  <c r="O104" i="18"/>
  <c r="G104" i="18"/>
  <c r="U92" i="18"/>
  <c r="M92" i="18"/>
  <c r="E92" i="18"/>
  <c r="V160" i="18"/>
  <c r="N160" i="18"/>
  <c r="F160" i="18"/>
  <c r="L148" i="18"/>
  <c r="D148" i="18"/>
  <c r="X146" i="18"/>
  <c r="P146" i="18"/>
  <c r="V134" i="18"/>
  <c r="N134" i="18"/>
  <c r="F134" i="18"/>
  <c r="X120" i="18"/>
  <c r="P120" i="18"/>
  <c r="L118" i="18"/>
  <c r="D118" i="18"/>
  <c r="V104" i="18"/>
  <c r="N104" i="18"/>
  <c r="F104" i="18"/>
  <c r="L92" i="18"/>
  <c r="D92" i="18"/>
  <c r="X90" i="18"/>
  <c r="P90" i="18"/>
  <c r="V78" i="18"/>
  <c r="N78" i="18"/>
  <c r="F78" i="18"/>
  <c r="F91" i="19"/>
  <c r="O146" i="18"/>
  <c r="W120" i="18"/>
  <c r="M104" i="18"/>
  <c r="E78" i="18"/>
  <c r="U76" i="18"/>
  <c r="M76" i="18"/>
  <c r="E76" i="18"/>
  <c r="C64" i="18"/>
  <c r="W62" i="18"/>
  <c r="O62" i="18"/>
  <c r="G62" i="18"/>
  <c r="U50" i="18"/>
  <c r="M50" i="18"/>
  <c r="E50" i="18"/>
  <c r="W36" i="18"/>
  <c r="O36" i="18"/>
  <c r="G36" i="18"/>
  <c r="C34" i="18"/>
  <c r="U20" i="18"/>
  <c r="M20" i="18"/>
  <c r="E20" i="18"/>
  <c r="C8" i="18"/>
  <c r="C49" i="17"/>
  <c r="D37" i="17"/>
  <c r="C23" i="17"/>
  <c r="D21" i="17"/>
  <c r="F9" i="17"/>
  <c r="G147" i="16"/>
  <c r="F133" i="16"/>
  <c r="G121" i="16"/>
  <c r="E119" i="16"/>
  <c r="F107" i="16"/>
  <c r="D105" i="16"/>
  <c r="E93" i="16"/>
  <c r="C91" i="16"/>
  <c r="D79" i="16"/>
  <c r="C65" i="16"/>
  <c r="G35" i="16"/>
  <c r="C9" i="16"/>
  <c r="E161" i="15"/>
  <c r="D147" i="15"/>
  <c r="C133" i="15"/>
  <c r="N79" i="19"/>
  <c r="C148" i="18"/>
  <c r="G146" i="18"/>
  <c r="U134" i="18"/>
  <c r="W118" i="18"/>
  <c r="E106" i="18"/>
  <c r="W92" i="18"/>
  <c r="D78" i="18"/>
  <c r="L76" i="18"/>
  <c r="D76" i="18"/>
  <c r="V62" i="18"/>
  <c r="N62" i="18"/>
  <c r="F62" i="18"/>
  <c r="L50" i="18"/>
  <c r="D50" i="18"/>
  <c r="X48" i="18"/>
  <c r="P48" i="18"/>
  <c r="V36" i="18"/>
  <c r="N36" i="18"/>
  <c r="F36" i="18"/>
  <c r="X22" i="18"/>
  <c r="P22" i="18"/>
  <c r="L20" i="18"/>
  <c r="D20" i="18"/>
  <c r="C37" i="17"/>
  <c r="C21" i="17"/>
  <c r="E9" i="17"/>
  <c r="G161" i="16"/>
  <c r="F147" i="16"/>
  <c r="G135" i="16"/>
  <c r="E133" i="16"/>
  <c r="F121" i="16"/>
  <c r="D119" i="16"/>
  <c r="E107" i="16"/>
  <c r="C105" i="16"/>
  <c r="D93" i="16"/>
  <c r="C79" i="16"/>
  <c r="G49" i="16"/>
  <c r="F35" i="16"/>
  <c r="G23" i="16"/>
  <c r="D161" i="15"/>
  <c r="C147" i="15"/>
  <c r="M134" i="18"/>
  <c r="O120" i="18"/>
  <c r="E104" i="18"/>
  <c r="W90" i="18"/>
  <c r="O78" i="18"/>
  <c r="C78" i="18"/>
  <c r="C76" i="18"/>
  <c r="U62" i="18"/>
  <c r="M62" i="18"/>
  <c r="E62" i="18"/>
  <c r="C50" i="18"/>
  <c r="W48" i="18"/>
  <c r="O48" i="18"/>
  <c r="G48" i="18"/>
  <c r="U36" i="18"/>
  <c r="M36" i="18"/>
  <c r="E36" i="18"/>
  <c r="W22" i="18"/>
  <c r="O22" i="18"/>
  <c r="G22" i="18"/>
  <c r="C20" i="18"/>
  <c r="D9" i="17"/>
  <c r="F161" i="16"/>
  <c r="G149" i="16"/>
  <c r="E147" i="16"/>
  <c r="F135" i="16"/>
  <c r="D133" i="16"/>
  <c r="E121" i="16"/>
  <c r="C119" i="16"/>
  <c r="D107" i="16"/>
  <c r="C93" i="16"/>
  <c r="G63" i="16"/>
  <c r="F49" i="16"/>
  <c r="G37" i="16"/>
  <c r="E35" i="16"/>
  <c r="F23" i="16"/>
  <c r="G21" i="16"/>
  <c r="C161" i="15"/>
  <c r="N105" i="19"/>
  <c r="E134" i="18"/>
  <c r="O118" i="18"/>
  <c r="O92" i="18"/>
  <c r="M78" i="18"/>
  <c r="X64" i="18"/>
  <c r="P64" i="18"/>
  <c r="L62" i="18"/>
  <c r="D62" i="18"/>
  <c r="V48" i="18"/>
  <c r="N48" i="18"/>
  <c r="F48" i="18"/>
  <c r="L36" i="18"/>
  <c r="D36" i="18"/>
  <c r="X34" i="18"/>
  <c r="P34" i="18"/>
  <c r="V22" i="18"/>
  <c r="N22" i="18"/>
  <c r="F22" i="18"/>
  <c r="X8" i="18"/>
  <c r="P8" i="18"/>
  <c r="G35" i="17"/>
  <c r="T21" i="17"/>
  <c r="C9" i="17"/>
  <c r="E161" i="16"/>
  <c r="F149" i="16"/>
  <c r="D147" i="16"/>
  <c r="E135" i="16"/>
  <c r="C133" i="16"/>
  <c r="D121" i="16"/>
  <c r="C107" i="16"/>
  <c r="G77" i="16"/>
  <c r="F63" i="16"/>
  <c r="G51" i="16"/>
  <c r="E49" i="16"/>
  <c r="F37" i="16"/>
  <c r="V93" i="19"/>
  <c r="G120" i="18"/>
  <c r="O90" i="18"/>
  <c r="L78" i="18"/>
  <c r="W64" i="18"/>
  <c r="O64" i="18"/>
  <c r="G64" i="18"/>
  <c r="C62" i="18"/>
  <c r="U48" i="18"/>
  <c r="M48" i="18"/>
  <c r="E48" i="18"/>
  <c r="C36" i="18"/>
  <c r="W34" i="18"/>
  <c r="O34" i="18"/>
  <c r="G34" i="18"/>
  <c r="U22" i="18"/>
  <c r="M22" i="18"/>
  <c r="E22" i="18"/>
  <c r="W8" i="18"/>
  <c r="O8" i="18"/>
  <c r="G8" i="18"/>
  <c r="G49" i="17"/>
  <c r="F35" i="17"/>
  <c r="G23" i="17"/>
  <c r="D161" i="16"/>
  <c r="E149" i="16"/>
  <c r="C147" i="16"/>
  <c r="D135" i="16"/>
  <c r="C121" i="16"/>
  <c r="G91" i="16"/>
  <c r="F77" i="16"/>
  <c r="G65" i="16"/>
  <c r="E63" i="16"/>
  <c r="F51" i="16"/>
  <c r="D49" i="16"/>
  <c r="E37" i="16"/>
  <c r="C35" i="16"/>
  <c r="D23" i="16"/>
  <c r="E21" i="16"/>
  <c r="G9" i="16"/>
  <c r="G133" i="15"/>
  <c r="U160" i="18"/>
  <c r="C120" i="18"/>
  <c r="G118" i="18"/>
  <c r="U106" i="18"/>
  <c r="G92" i="18"/>
  <c r="W78" i="18"/>
  <c r="X76" i="18"/>
  <c r="P76" i="18"/>
  <c r="V64" i="18"/>
  <c r="N64" i="18"/>
  <c r="F64" i="18"/>
  <c r="X50" i="18"/>
  <c r="P50" i="18"/>
  <c r="L48" i="18"/>
  <c r="D48" i="18"/>
  <c r="V34" i="18"/>
  <c r="N34" i="18"/>
  <c r="F34" i="18"/>
  <c r="L22" i="18"/>
  <c r="D22" i="18"/>
  <c r="X20" i="18"/>
  <c r="P20" i="18"/>
  <c r="V8" i="18"/>
  <c r="N8" i="18"/>
  <c r="F8" i="18"/>
  <c r="F49" i="17"/>
  <c r="G37" i="17"/>
  <c r="E35" i="17"/>
  <c r="F23" i="17"/>
  <c r="G21" i="17"/>
  <c r="C161" i="16"/>
  <c r="D149" i="16"/>
  <c r="C135" i="16"/>
  <c r="G105" i="16"/>
  <c r="F91" i="16"/>
  <c r="G79" i="16"/>
  <c r="E77" i="16"/>
  <c r="F65" i="16"/>
  <c r="D63" i="16"/>
  <c r="E51" i="16"/>
  <c r="C49" i="16"/>
  <c r="D37" i="16"/>
  <c r="C23" i="16"/>
  <c r="D21" i="16"/>
  <c r="F9" i="16"/>
  <c r="G147" i="15"/>
  <c r="F133" i="15"/>
  <c r="V119" i="19"/>
  <c r="M160" i="18"/>
  <c r="C118" i="18"/>
  <c r="U104" i="18"/>
  <c r="C92" i="18"/>
  <c r="G90" i="18"/>
  <c r="U78" i="18"/>
  <c r="W76" i="18"/>
  <c r="O76" i="18"/>
  <c r="G76" i="18"/>
  <c r="U64" i="18"/>
  <c r="M64" i="18"/>
  <c r="E64" i="18"/>
  <c r="W50" i="18"/>
  <c r="O50" i="18"/>
  <c r="G50" i="18"/>
  <c r="C48" i="18"/>
  <c r="M106" i="18"/>
  <c r="G78" i="18"/>
  <c r="F76" i="18"/>
  <c r="X62" i="18"/>
  <c r="U34" i="18"/>
  <c r="C22" i="18"/>
  <c r="G20" i="18"/>
  <c r="U8" i="18"/>
  <c r="C121" i="17"/>
  <c r="G133" i="16"/>
  <c r="E105" i="16"/>
  <c r="F93" i="16"/>
  <c r="C77" i="16"/>
  <c r="D65" i="16"/>
  <c r="E23" i="16"/>
  <c r="D9" i="16"/>
  <c r="G77" i="15"/>
  <c r="F63" i="15"/>
  <c r="E49" i="15"/>
  <c r="D35" i="15"/>
  <c r="F21" i="15"/>
  <c r="E149" i="14"/>
  <c r="G121" i="14"/>
  <c r="D107" i="14"/>
  <c r="F79" i="14"/>
  <c r="C65" i="14"/>
  <c r="E37" i="14"/>
  <c r="E160" i="18"/>
  <c r="L64" i="18"/>
  <c r="P62" i="18"/>
  <c r="F20" i="18"/>
  <c r="F63" i="17"/>
  <c r="G51" i="17"/>
  <c r="D35" i="17"/>
  <c r="E23" i="17"/>
  <c r="C149" i="16"/>
  <c r="G91" i="15"/>
  <c r="F77" i="15"/>
  <c r="E63" i="15"/>
  <c r="D49" i="15"/>
  <c r="C35" i="15"/>
  <c r="E21" i="15"/>
  <c r="G163" i="14"/>
  <c r="D149" i="14"/>
  <c r="F121" i="14"/>
  <c r="C107" i="14"/>
  <c r="E79" i="14"/>
  <c r="G51" i="14"/>
  <c r="D37" i="14"/>
  <c r="D64" i="18"/>
  <c r="V50" i="18"/>
  <c r="M34" i="18"/>
  <c r="M8" i="18"/>
  <c r="G91" i="17"/>
  <c r="F51" i="17"/>
  <c r="C35" i="17"/>
  <c r="D23" i="17"/>
  <c r="E133" i="15"/>
  <c r="G105" i="15"/>
  <c r="F91" i="15"/>
  <c r="E77" i="15"/>
  <c r="D63" i="15"/>
  <c r="C49" i="15"/>
  <c r="D21" i="15"/>
  <c r="F163" i="14"/>
  <c r="C149" i="14"/>
  <c r="E121" i="14"/>
  <c r="G93" i="14"/>
  <c r="D79" i="14"/>
  <c r="F51" i="14"/>
  <c r="C37" i="14"/>
  <c r="D62" i="13"/>
  <c r="C90" i="18"/>
  <c r="N50" i="18"/>
  <c r="L34" i="18"/>
  <c r="L8" i="18"/>
  <c r="C107" i="17"/>
  <c r="Q21" i="17"/>
  <c r="S9" i="17"/>
  <c r="G119" i="16"/>
  <c r="E91" i="16"/>
  <c r="F79" i="16"/>
  <c r="C63" i="16"/>
  <c r="D51" i="16"/>
  <c r="Q21" i="16"/>
  <c r="S9" i="16"/>
  <c r="D133" i="15"/>
  <c r="G119" i="15"/>
  <c r="F105" i="15"/>
  <c r="E91" i="15"/>
  <c r="D77" i="15"/>
  <c r="C63" i="15"/>
  <c r="C21" i="15"/>
  <c r="E163" i="14"/>
  <c r="G135" i="14"/>
  <c r="D121" i="14"/>
  <c r="F93" i="14"/>
  <c r="C79" i="14"/>
  <c r="E51" i="14"/>
  <c r="G23" i="14"/>
  <c r="F50" i="18"/>
  <c r="X36" i="18"/>
  <c r="E34" i="18"/>
  <c r="W20" i="18"/>
  <c r="E8" i="18"/>
  <c r="C147" i="17"/>
  <c r="R9" i="17"/>
  <c r="F119" i="16"/>
  <c r="G107" i="16"/>
  <c r="D91" i="16"/>
  <c r="E79" i="16"/>
  <c r="C51" i="16"/>
  <c r="D35" i="16"/>
  <c r="F147" i="15"/>
  <c r="F119" i="15"/>
  <c r="E105" i="15"/>
  <c r="D91" i="15"/>
  <c r="C77" i="15"/>
  <c r="D163" i="14"/>
  <c r="F135" i="14"/>
  <c r="C121" i="14"/>
  <c r="E93" i="14"/>
  <c r="G65" i="14"/>
  <c r="D51" i="14"/>
  <c r="F23" i="14"/>
  <c r="P36" i="18"/>
  <c r="D34" i="18"/>
  <c r="V20" i="18"/>
  <c r="D8" i="18"/>
  <c r="G77" i="17"/>
  <c r="E49" i="17"/>
  <c r="F37" i="17"/>
  <c r="F21" i="17"/>
  <c r="E147" i="15"/>
  <c r="E119" i="15"/>
  <c r="D105" i="15"/>
  <c r="C91" i="15"/>
  <c r="G35" i="15"/>
  <c r="C163" i="14"/>
  <c r="E135" i="14"/>
  <c r="G107" i="14"/>
  <c r="D93" i="14"/>
  <c r="F65" i="14"/>
  <c r="C51" i="14"/>
  <c r="E23" i="14"/>
  <c r="W146" i="18"/>
  <c r="V76" i="18"/>
  <c r="O20" i="18"/>
  <c r="F77" i="17"/>
  <c r="G65" i="17"/>
  <c r="D49" i="17"/>
  <c r="E37" i="17"/>
  <c r="E21" i="17"/>
  <c r="G9" i="17"/>
  <c r="C161" i="17"/>
  <c r="F21" i="16"/>
  <c r="G161" i="15"/>
  <c r="D119" i="15"/>
  <c r="C105" i="15"/>
  <c r="G49" i="15"/>
  <c r="F35" i="15"/>
  <c r="S21" i="15"/>
  <c r="G149" i="14"/>
  <c r="D135" i="14"/>
  <c r="F107" i="14"/>
  <c r="C93" i="14"/>
  <c r="E65" i="14"/>
  <c r="G37" i="14"/>
  <c r="O23" i="14"/>
  <c r="D23" i="14"/>
  <c r="F149" i="17"/>
  <c r="C133" i="17"/>
  <c r="E9" i="16"/>
  <c r="C119" i="15"/>
  <c r="R21" i="15"/>
  <c r="D105" i="11"/>
  <c r="D101" i="11"/>
  <c r="D97" i="11"/>
  <c r="D85" i="11"/>
  <c r="D81" i="11"/>
  <c r="D77" i="11"/>
  <c r="M18" i="9"/>
  <c r="E18" i="9"/>
  <c r="G16" i="9"/>
  <c r="I14" i="9"/>
  <c r="M10" i="9"/>
  <c r="E10" i="9"/>
  <c r="H106" i="8"/>
  <c r="J104" i="8"/>
  <c r="L102" i="8"/>
  <c r="H98" i="8"/>
  <c r="H41" i="8"/>
  <c r="J39" i="8"/>
  <c r="L37" i="8"/>
  <c r="H33" i="8"/>
  <c r="J31" i="8"/>
  <c r="J20" i="8"/>
  <c r="L18" i="8"/>
  <c r="H14" i="8"/>
  <c r="J12" i="8"/>
  <c r="L10" i="8"/>
  <c r="N76" i="18"/>
  <c r="D121" i="17"/>
  <c r="F161" i="15"/>
  <c r="F49" i="15"/>
  <c r="G21" i="15"/>
  <c r="E107" i="14"/>
  <c r="E160" i="13"/>
  <c r="D64" i="11"/>
  <c r="D60" i="11"/>
  <c r="D56" i="11"/>
  <c r="D52" i="11"/>
  <c r="D40" i="11"/>
  <c r="D36" i="11"/>
  <c r="D32" i="11"/>
  <c r="D20" i="11"/>
  <c r="D16" i="11"/>
  <c r="D12" i="11"/>
  <c r="D8" i="11"/>
  <c r="J82" i="10"/>
  <c r="F78" i="10"/>
  <c r="H76" i="10"/>
  <c r="H65" i="10"/>
  <c r="F59" i="10"/>
  <c r="H57" i="10"/>
  <c r="F40" i="10"/>
  <c r="J36" i="10"/>
  <c r="F32" i="10"/>
  <c r="H19" i="10"/>
  <c r="L15" i="10"/>
  <c r="H11" i="10"/>
  <c r="I21" i="9"/>
  <c r="M17" i="9"/>
  <c r="E17" i="9"/>
  <c r="G15" i="9"/>
  <c r="I13" i="9"/>
  <c r="M9" i="9"/>
  <c r="E9" i="9"/>
  <c r="H109" i="8"/>
  <c r="J107" i="8"/>
  <c r="L105" i="8"/>
  <c r="H101" i="8"/>
  <c r="J99" i="8"/>
  <c r="L97" i="8"/>
  <c r="F84" i="8"/>
  <c r="F105" i="16"/>
  <c r="F37" i="14"/>
  <c r="C23" i="14"/>
  <c r="E146" i="13"/>
  <c r="D20" i="13"/>
  <c r="D108" i="11"/>
  <c r="D104" i="11"/>
  <c r="D100" i="11"/>
  <c r="D96" i="11"/>
  <c r="D84" i="11"/>
  <c r="D80" i="11"/>
  <c r="D76" i="11"/>
  <c r="I20" i="9"/>
  <c r="M16" i="9"/>
  <c r="E16" i="9"/>
  <c r="G14" i="9"/>
  <c r="I12" i="9"/>
  <c r="L108" i="8"/>
  <c r="H104" i="8"/>
  <c r="J102" i="8"/>
  <c r="L100" i="8"/>
  <c r="G93" i="16"/>
  <c r="D77" i="16"/>
  <c r="E35" i="15"/>
  <c r="W45" i="12"/>
  <c r="W41" i="12"/>
  <c r="W37" i="12"/>
  <c r="W33" i="12"/>
  <c r="W29" i="12"/>
  <c r="W25" i="12"/>
  <c r="W21" i="12"/>
  <c r="W17" i="12"/>
  <c r="W11" i="12"/>
  <c r="E55" i="12"/>
  <c r="D63" i="11"/>
  <c r="D59" i="11"/>
  <c r="D55" i="11"/>
  <c r="D39" i="11"/>
  <c r="D35" i="11"/>
  <c r="D31" i="11"/>
  <c r="D19" i="11"/>
  <c r="D15" i="11"/>
  <c r="D11" i="11"/>
  <c r="H109" i="10"/>
  <c r="J107" i="10"/>
  <c r="L105" i="10"/>
  <c r="H101" i="10"/>
  <c r="J99" i="10"/>
  <c r="L97" i="10"/>
  <c r="L86" i="10"/>
  <c r="F84" i="10"/>
  <c r="H82" i="10"/>
  <c r="E65" i="16"/>
  <c r="C135" i="14"/>
  <c r="D132" i="13"/>
  <c r="D107" i="11"/>
  <c r="D103" i="11"/>
  <c r="D99" i="11"/>
  <c r="D83" i="11"/>
  <c r="D79" i="11"/>
  <c r="D75" i="11"/>
  <c r="G20" i="9"/>
  <c r="I18" i="9"/>
  <c r="M14" i="9"/>
  <c r="E14" i="9"/>
  <c r="G12" i="9"/>
  <c r="I10" i="9"/>
  <c r="J108" i="8"/>
  <c r="L106" i="8"/>
  <c r="H102" i="8"/>
  <c r="J100" i="8"/>
  <c r="L98" i="8"/>
  <c r="J43" i="8"/>
  <c r="L41" i="8"/>
  <c r="H37" i="8"/>
  <c r="J35" i="8"/>
  <c r="L33" i="8"/>
  <c r="H18" i="8"/>
  <c r="J16" i="8"/>
  <c r="L14" i="8"/>
  <c r="H10" i="8"/>
  <c r="N20" i="18"/>
  <c r="C37" i="16"/>
  <c r="C21" i="16"/>
  <c r="F149" i="14"/>
  <c r="D65" i="14"/>
  <c r="S20" i="13"/>
  <c r="D62" i="11"/>
  <c r="D58" i="11"/>
  <c r="D54" i="11"/>
  <c r="D42" i="11"/>
  <c r="D38" i="11"/>
  <c r="D34" i="11"/>
  <c r="D30" i="11"/>
  <c r="D18" i="11"/>
  <c r="D14" i="11"/>
  <c r="D10" i="11"/>
  <c r="H99" i="10"/>
  <c r="J78" i="10"/>
  <c r="H53" i="10"/>
  <c r="J32" i="10"/>
  <c r="M21" i="9"/>
  <c r="E21" i="9"/>
  <c r="G19" i="9"/>
  <c r="I17" i="9"/>
  <c r="M13" i="9"/>
  <c r="E13" i="9"/>
  <c r="G11" i="9"/>
  <c r="I9" i="9"/>
  <c r="L109" i="8"/>
  <c r="H105" i="8"/>
  <c r="J103" i="8"/>
  <c r="L101" i="8"/>
  <c r="H97" i="8"/>
  <c r="H40" i="8"/>
  <c r="J38" i="8"/>
  <c r="L36" i="8"/>
  <c r="H32" i="8"/>
  <c r="H21" i="8"/>
  <c r="J19" i="8"/>
  <c r="L17" i="8"/>
  <c r="H13" i="8"/>
  <c r="J11" i="8"/>
  <c r="L9" i="8"/>
  <c r="G79" i="14"/>
  <c r="D106" i="11"/>
  <c r="D102" i="11"/>
  <c r="D98" i="11"/>
  <c r="D86" i="11"/>
  <c r="D82" i="11"/>
  <c r="D78" i="11"/>
  <c r="D74" i="11"/>
  <c r="M20" i="9"/>
  <c r="E20" i="9"/>
  <c r="G18" i="9"/>
  <c r="I16" i="9"/>
  <c r="M12" i="9"/>
  <c r="E12" i="9"/>
  <c r="G10" i="9"/>
  <c r="H108" i="8"/>
  <c r="J106" i="8"/>
  <c r="L104" i="8"/>
  <c r="H100" i="8"/>
  <c r="J98" i="8"/>
  <c r="H43" i="8"/>
  <c r="J41" i="8"/>
  <c r="L39" i="8"/>
  <c r="H35" i="8"/>
  <c r="J33" i="8"/>
  <c r="L31" i="8"/>
  <c r="L20" i="8"/>
  <c r="H16" i="8"/>
  <c r="J14" i="8"/>
  <c r="L12" i="8"/>
  <c r="G63" i="15"/>
  <c r="W43" i="12"/>
  <c r="E53" i="12"/>
  <c r="D57" i="11"/>
  <c r="D17" i="11"/>
  <c r="H97" i="10"/>
  <c r="L40" i="10"/>
  <c r="F38" i="10"/>
  <c r="L17" i="10"/>
  <c r="L20" i="10"/>
  <c r="M19" i="9"/>
  <c r="J233" i="8"/>
  <c r="J109" i="8"/>
  <c r="L99" i="8"/>
  <c r="F86" i="8"/>
  <c r="H76" i="8"/>
  <c r="L65" i="8"/>
  <c r="H53" i="8"/>
  <c r="H42" i="8"/>
  <c r="L38" i="8"/>
  <c r="J32" i="8"/>
  <c r="J21" i="8"/>
  <c r="H15" i="8"/>
  <c r="L11" i="8"/>
  <c r="W31" i="12"/>
  <c r="D53" i="11"/>
  <c r="D13" i="11"/>
  <c r="L101" i="10"/>
  <c r="L63" i="10"/>
  <c r="F61" i="10"/>
  <c r="H17" i="10"/>
  <c r="J14" i="10"/>
  <c r="G21" i="9"/>
  <c r="I19" i="9"/>
  <c r="M15" i="9"/>
  <c r="H99" i="8"/>
  <c r="F76" i="8"/>
  <c r="L61" i="8"/>
  <c r="H38" i="8"/>
  <c r="L34" i="8"/>
  <c r="J17" i="8"/>
  <c r="H11" i="8"/>
  <c r="W19" i="12"/>
  <c r="D9" i="11"/>
  <c r="L82" i="10"/>
  <c r="H63" i="10"/>
  <c r="H62" i="10"/>
  <c r="J42" i="10"/>
  <c r="L32" i="10"/>
  <c r="J19" i="10"/>
  <c r="L9" i="10"/>
  <c r="H16" i="10"/>
  <c r="E19" i="9"/>
  <c r="G17" i="9"/>
  <c r="I15" i="9"/>
  <c r="M11" i="9"/>
  <c r="H235" i="8"/>
  <c r="H147" i="8"/>
  <c r="J101" i="8"/>
  <c r="H77" i="8"/>
  <c r="F81" i="8"/>
  <c r="J61" i="8"/>
  <c r="H55" i="8"/>
  <c r="L40" i="8"/>
  <c r="J34" i="8"/>
  <c r="H17" i="8"/>
  <c r="L13" i="8"/>
  <c r="G18" i="2"/>
  <c r="W39" i="12"/>
  <c r="D41" i="11"/>
  <c r="H105" i="10"/>
  <c r="J76" i="10"/>
  <c r="J65" i="10"/>
  <c r="L55" i="10"/>
  <c r="F53" i="10"/>
  <c r="F64" i="10"/>
  <c r="F42" i="10"/>
  <c r="L21" i="10"/>
  <c r="H9" i="10"/>
  <c r="E15" i="9"/>
  <c r="G13" i="9"/>
  <c r="I11" i="9"/>
  <c r="J285" i="8"/>
  <c r="L275" i="8"/>
  <c r="J237" i="8"/>
  <c r="H187" i="8"/>
  <c r="J149" i="8"/>
  <c r="J131" i="8"/>
  <c r="L121" i="8"/>
  <c r="L103" i="8"/>
  <c r="H80" i="8"/>
  <c r="J78" i="8"/>
  <c r="L62" i="8"/>
  <c r="F60" i="8"/>
  <c r="J56" i="8"/>
  <c r="H39" i="8"/>
  <c r="L35" i="8"/>
  <c r="J18" i="8"/>
  <c r="H12" i="8"/>
  <c r="W27" i="12"/>
  <c r="W55" i="12"/>
  <c r="D37" i="11"/>
  <c r="L109" i="10"/>
  <c r="H86" i="10"/>
  <c r="L78" i="10"/>
  <c r="F76" i="10"/>
  <c r="F65" i="10"/>
  <c r="H55" i="10"/>
  <c r="J34" i="10"/>
  <c r="L104" i="10"/>
  <c r="H21" i="10"/>
  <c r="J11" i="10"/>
  <c r="E11" i="9"/>
  <c r="G9" i="9"/>
  <c r="H275" i="8"/>
  <c r="L239" i="8"/>
  <c r="J189" i="8"/>
  <c r="L151" i="8"/>
  <c r="H103" i="8"/>
  <c r="J82" i="8"/>
  <c r="F78" i="8"/>
  <c r="H61" i="8"/>
  <c r="L57" i="8"/>
  <c r="F55" i="8"/>
  <c r="J40" i="8"/>
  <c r="H34" i="8"/>
  <c r="L19" i="8"/>
  <c r="J13" i="8"/>
  <c r="G17" i="2"/>
  <c r="E34" i="13"/>
  <c r="W15" i="12"/>
  <c r="G54" i="12"/>
  <c r="D33" i="11"/>
  <c r="J106" i="10"/>
  <c r="H78" i="10"/>
  <c r="J87" i="10"/>
  <c r="L36" i="10"/>
  <c r="F34" i="10"/>
  <c r="J41" i="10"/>
  <c r="L13" i="10"/>
  <c r="H239" i="8"/>
  <c r="J229" i="8"/>
  <c r="H151" i="8"/>
  <c r="J141" i="8"/>
  <c r="J105" i="8"/>
  <c r="F82" i="8"/>
  <c r="J63" i="8"/>
  <c r="H57" i="8"/>
  <c r="L53" i="8"/>
  <c r="L42" i="8"/>
  <c r="J36" i="8"/>
  <c r="H19" i="8"/>
  <c r="L15" i="8"/>
  <c r="J9" i="8"/>
  <c r="F19" i="8"/>
  <c r="H9" i="8"/>
  <c r="E161" i="17"/>
  <c r="W35" i="12"/>
  <c r="J103" i="10"/>
  <c r="H108" i="10"/>
  <c r="J80" i="10"/>
  <c r="H81" i="10"/>
  <c r="L59" i="10"/>
  <c r="F57" i="10"/>
  <c r="H13" i="10"/>
  <c r="L279" i="8"/>
  <c r="F277" i="8"/>
  <c r="L261" i="8"/>
  <c r="F259" i="8"/>
  <c r="J241" i="8"/>
  <c r="L231" i="8"/>
  <c r="F229" i="8"/>
  <c r="H191" i="8"/>
  <c r="L173" i="8"/>
  <c r="F171" i="8"/>
  <c r="J153" i="8"/>
  <c r="L143" i="8"/>
  <c r="F141" i="8"/>
  <c r="L125" i="8"/>
  <c r="F123" i="8"/>
  <c r="L107" i="8"/>
  <c r="F105" i="8"/>
  <c r="H84" i="8"/>
  <c r="J75" i="8"/>
  <c r="H63" i="8"/>
  <c r="L59" i="8"/>
  <c r="F57" i="8"/>
  <c r="J53" i="8"/>
  <c r="J42" i="8"/>
  <c r="H36" i="8"/>
  <c r="L32" i="8"/>
  <c r="L21" i="8"/>
  <c r="J15" i="8"/>
  <c r="F37" i="10"/>
  <c r="H143" i="8"/>
  <c r="J37" i="8"/>
  <c r="F83" i="10"/>
  <c r="J97" i="8"/>
  <c r="L76" i="8"/>
  <c r="J251" i="8"/>
  <c r="J193" i="8"/>
  <c r="H20" i="8"/>
  <c r="J10" i="8"/>
  <c r="H17" i="2"/>
  <c r="A12" i="12"/>
  <c r="H231" i="8"/>
  <c r="H173" i="8"/>
  <c r="L43" i="8"/>
  <c r="F153" i="8"/>
  <c r="J86" i="8"/>
  <c r="H58" i="8"/>
  <c r="D61" i="11"/>
  <c r="J38" i="10"/>
  <c r="J15" i="10"/>
  <c r="H107" i="8"/>
  <c r="L64" i="8"/>
  <c r="F41" i="8"/>
  <c r="H31" i="8"/>
  <c r="L16" i="8"/>
  <c r="F285" i="8"/>
  <c r="J84" i="10"/>
  <c r="H59" i="10"/>
  <c r="J53" i="10"/>
  <c r="F11" i="10"/>
  <c r="H261" i="8"/>
  <c r="H125" i="8"/>
  <c r="J55" i="8"/>
  <c r="E17" i="2"/>
  <c r="W23" i="12"/>
  <c r="F80" i="10"/>
  <c r="H279" i="8"/>
  <c r="F241" i="8"/>
  <c r="J163" i="8"/>
  <c r="F79" i="8"/>
  <c r="J64" i="8"/>
  <c r="L54" i="8"/>
  <c r="F14" i="8"/>
  <c r="H19" i="24" l="1"/>
  <c r="F21" i="24"/>
  <c r="F32" i="24"/>
  <c r="L34" i="24"/>
  <c r="J36" i="24"/>
  <c r="H38" i="24"/>
  <c r="F40" i="24"/>
  <c r="L42" i="24"/>
  <c r="L53" i="24"/>
  <c r="J55" i="24"/>
  <c r="H57" i="24"/>
  <c r="L61" i="24"/>
  <c r="J63" i="24"/>
  <c r="H65" i="24"/>
  <c r="F78" i="24"/>
  <c r="F80" i="24"/>
  <c r="L97" i="24"/>
  <c r="F99" i="24"/>
  <c r="J107" i="24"/>
  <c r="H128" i="24"/>
  <c r="L131" i="24"/>
  <c r="H149" i="24"/>
  <c r="J165" i="24"/>
  <c r="L168" i="24"/>
  <c r="H175" i="24"/>
  <c r="H186" i="24"/>
  <c r="L189" i="24"/>
  <c r="F196" i="24"/>
  <c r="H207" i="24"/>
  <c r="L215" i="24"/>
  <c r="H233" i="24"/>
  <c r="J239" i="24"/>
  <c r="L255" i="24"/>
  <c r="J265" i="24"/>
  <c r="H10" i="25"/>
  <c r="F20" i="25"/>
  <c r="F31" i="25"/>
  <c r="L33" i="25"/>
  <c r="J43" i="25"/>
  <c r="J59" i="25"/>
  <c r="H80" i="25"/>
  <c r="L98" i="25"/>
  <c r="J108" i="25"/>
  <c r="F21" i="22"/>
  <c r="G35" i="22"/>
  <c r="C49" i="22"/>
  <c r="L19" i="2"/>
  <c r="K19" i="2"/>
  <c r="J19" i="2"/>
  <c r="M19" i="2"/>
  <c r="F187" i="3"/>
  <c r="G187" i="3"/>
  <c r="H67" i="2"/>
  <c r="N37" i="3"/>
  <c r="M37" i="3"/>
  <c r="K37" i="3"/>
  <c r="J37" i="3"/>
  <c r="L37" i="3"/>
  <c r="M58" i="3"/>
  <c r="K58" i="3"/>
  <c r="J58" i="3"/>
  <c r="L58" i="3"/>
  <c r="I113" i="3"/>
  <c r="N102" i="3"/>
  <c r="M102" i="3"/>
  <c r="K102" i="3"/>
  <c r="J102" i="3"/>
  <c r="L102" i="3"/>
  <c r="F122" i="3"/>
  <c r="H190" i="3"/>
  <c r="W38" i="5"/>
  <c r="V38" i="5"/>
  <c r="U38" i="5"/>
  <c r="T38" i="5"/>
  <c r="S38" i="5"/>
  <c r="M40" i="5"/>
  <c r="L40" i="5"/>
  <c r="K40" i="5"/>
  <c r="J40" i="5"/>
  <c r="I40" i="5"/>
  <c r="T47" i="6"/>
  <c r="W47" i="6"/>
  <c r="V47" i="6"/>
  <c r="U47" i="6"/>
  <c r="S47" i="6"/>
  <c r="W15" i="6"/>
  <c r="V15" i="6"/>
  <c r="U15" i="6"/>
  <c r="T15" i="6"/>
  <c r="S15" i="6"/>
  <c r="W29" i="6"/>
  <c r="V29" i="6"/>
  <c r="U29" i="6"/>
  <c r="S29" i="6"/>
  <c r="T29" i="6"/>
  <c r="O145" i="8"/>
  <c r="N145" i="8"/>
  <c r="H43" i="2"/>
  <c r="N33" i="3"/>
  <c r="M33" i="3"/>
  <c r="K33" i="3"/>
  <c r="J33" i="3"/>
  <c r="L33" i="3"/>
  <c r="L49" i="3"/>
  <c r="K49" i="3"/>
  <c r="M49" i="3"/>
  <c r="J49" i="3"/>
  <c r="N144" i="3"/>
  <c r="M144" i="3"/>
  <c r="L144" i="3"/>
  <c r="K144" i="3"/>
  <c r="J144" i="3"/>
  <c r="N98" i="3"/>
  <c r="M98" i="3"/>
  <c r="K98" i="3"/>
  <c r="J98" i="3"/>
  <c r="L98" i="3"/>
  <c r="F118" i="3"/>
  <c r="F120" i="3"/>
  <c r="G122" i="3"/>
  <c r="L163" i="3"/>
  <c r="N163" i="3"/>
  <c r="M163" i="3"/>
  <c r="K163" i="3"/>
  <c r="J163" i="3"/>
  <c r="N179" i="3"/>
  <c r="M179" i="3"/>
  <c r="L179" i="3"/>
  <c r="I190" i="3"/>
  <c r="K179" i="3"/>
  <c r="J179" i="3"/>
  <c r="L210" i="3"/>
  <c r="N210" i="3"/>
  <c r="M210" i="3"/>
  <c r="K210" i="3"/>
  <c r="J210" i="3"/>
  <c r="V11" i="5"/>
  <c r="W11" i="5"/>
  <c r="U11" i="5"/>
  <c r="T11" i="5"/>
  <c r="S11" i="5"/>
  <c r="M13" i="5"/>
  <c r="L13" i="5"/>
  <c r="K13" i="5"/>
  <c r="J13" i="5"/>
  <c r="I13" i="5"/>
  <c r="W35" i="5"/>
  <c r="V35" i="5"/>
  <c r="U35" i="5"/>
  <c r="T35" i="5"/>
  <c r="S35" i="5"/>
  <c r="M37" i="5"/>
  <c r="L37" i="5"/>
  <c r="K37" i="5"/>
  <c r="J37" i="5"/>
  <c r="I37" i="5"/>
  <c r="W18" i="6"/>
  <c r="V18" i="6"/>
  <c r="U18" i="6"/>
  <c r="T18" i="6"/>
  <c r="S18" i="6"/>
  <c r="K36" i="6"/>
  <c r="M36" i="6"/>
  <c r="L36" i="6"/>
  <c r="J36" i="6"/>
  <c r="I36" i="6"/>
  <c r="O281" i="8"/>
  <c r="N281" i="8"/>
  <c r="M16" i="2"/>
  <c r="K16" i="2"/>
  <c r="J16" i="2"/>
  <c r="L16" i="2"/>
  <c r="N40" i="2"/>
  <c r="I43" i="2"/>
  <c r="M40" i="2"/>
  <c r="K40" i="2"/>
  <c r="J40" i="2"/>
  <c r="L40" i="2"/>
  <c r="N47" i="2"/>
  <c r="M47" i="2"/>
  <c r="K47" i="2"/>
  <c r="J47" i="2"/>
  <c r="L47" i="2"/>
  <c r="N60" i="2"/>
  <c r="M60" i="2"/>
  <c r="K60" i="2"/>
  <c r="J60" i="2"/>
  <c r="L60" i="2"/>
  <c r="N29" i="3"/>
  <c r="M29" i="3"/>
  <c r="K29" i="3"/>
  <c r="J29" i="3"/>
  <c r="L29" i="3"/>
  <c r="M42" i="3"/>
  <c r="K42" i="3"/>
  <c r="J42" i="3"/>
  <c r="L42" i="3"/>
  <c r="L61" i="3"/>
  <c r="K61" i="3"/>
  <c r="J61" i="3"/>
  <c r="M61" i="3"/>
  <c r="N94" i="3"/>
  <c r="M94" i="3"/>
  <c r="K94" i="3"/>
  <c r="J94" i="3"/>
  <c r="L94" i="3"/>
  <c r="F114" i="3"/>
  <c r="F116" i="3"/>
  <c r="G118" i="3"/>
  <c r="H194" i="3"/>
  <c r="W8" i="5"/>
  <c r="V8" i="5"/>
  <c r="U8" i="5"/>
  <c r="T8" i="5"/>
  <c r="S8" i="5"/>
  <c r="M10" i="5"/>
  <c r="L10" i="5"/>
  <c r="K10" i="5"/>
  <c r="J10" i="5"/>
  <c r="I10" i="5"/>
  <c r="W46" i="5"/>
  <c r="V46" i="5"/>
  <c r="U46" i="5"/>
  <c r="T46" i="5"/>
  <c r="S46" i="5"/>
  <c r="M48" i="5"/>
  <c r="L48" i="5"/>
  <c r="K48" i="5"/>
  <c r="J48" i="5"/>
  <c r="I48" i="5"/>
  <c r="S36" i="6"/>
  <c r="W36" i="6"/>
  <c r="V36" i="6"/>
  <c r="U36" i="6"/>
  <c r="T36" i="6"/>
  <c r="O127" i="8"/>
  <c r="N127" i="8"/>
  <c r="O259" i="8"/>
  <c r="N259" i="8"/>
  <c r="O61" i="10"/>
  <c r="N61" i="10"/>
  <c r="N36" i="2"/>
  <c r="M36" i="2"/>
  <c r="K36" i="2"/>
  <c r="J36" i="2"/>
  <c r="L36" i="2"/>
  <c r="F68" i="2"/>
  <c r="N25" i="3"/>
  <c r="M25" i="3"/>
  <c r="K25" i="3"/>
  <c r="J25" i="3"/>
  <c r="L25" i="3"/>
  <c r="N72" i="3"/>
  <c r="M72" i="3"/>
  <c r="K72" i="3"/>
  <c r="J72" i="3"/>
  <c r="L72" i="3"/>
  <c r="N90" i="3"/>
  <c r="M90" i="3"/>
  <c r="K90" i="3"/>
  <c r="J90" i="3"/>
  <c r="L90" i="3"/>
  <c r="G114" i="3"/>
  <c r="N137" i="3"/>
  <c r="L137" i="3"/>
  <c r="M137" i="3"/>
  <c r="K137" i="3"/>
  <c r="J137" i="3"/>
  <c r="L167" i="3"/>
  <c r="N167" i="3"/>
  <c r="M167" i="3"/>
  <c r="K167" i="3"/>
  <c r="J167" i="3"/>
  <c r="E188" i="3"/>
  <c r="I194" i="3"/>
  <c r="L183" i="3"/>
  <c r="N183" i="3"/>
  <c r="M183" i="3"/>
  <c r="K183" i="3"/>
  <c r="J183" i="3"/>
  <c r="L214" i="3"/>
  <c r="N214" i="3"/>
  <c r="M214" i="3"/>
  <c r="K214" i="3"/>
  <c r="J214" i="3"/>
  <c r="W43" i="5"/>
  <c r="V43" i="5"/>
  <c r="U43" i="5"/>
  <c r="T43" i="5"/>
  <c r="S43" i="5"/>
  <c r="M45" i="5"/>
  <c r="L45" i="5"/>
  <c r="K45" i="5"/>
  <c r="J45" i="5"/>
  <c r="I45" i="5"/>
  <c r="W21" i="6"/>
  <c r="V21" i="6"/>
  <c r="U21" i="6"/>
  <c r="T21" i="6"/>
  <c r="S21" i="6"/>
  <c r="N23" i="2"/>
  <c r="M23" i="2"/>
  <c r="K23" i="2"/>
  <c r="J23" i="2"/>
  <c r="L23" i="2"/>
  <c r="H42" i="2"/>
  <c r="N32" i="2"/>
  <c r="M32" i="2"/>
  <c r="K32" i="2"/>
  <c r="J32" i="2"/>
  <c r="L32" i="2"/>
  <c r="G68" i="2"/>
  <c r="N21" i="3"/>
  <c r="M21" i="3"/>
  <c r="K21" i="3"/>
  <c r="J21" i="3"/>
  <c r="L21" i="3"/>
  <c r="L45" i="3"/>
  <c r="K45" i="3"/>
  <c r="J45" i="3"/>
  <c r="M45" i="3"/>
  <c r="L57" i="3"/>
  <c r="K57" i="3"/>
  <c r="M57" i="3"/>
  <c r="J57" i="3"/>
  <c r="N68" i="3"/>
  <c r="M68" i="3"/>
  <c r="K68" i="3"/>
  <c r="J68" i="3"/>
  <c r="L68" i="3"/>
  <c r="N86" i="3"/>
  <c r="M86" i="3"/>
  <c r="K86" i="3"/>
  <c r="J86" i="3"/>
  <c r="L86" i="3"/>
  <c r="E123" i="3"/>
  <c r="N217" i="3"/>
  <c r="M217" i="3"/>
  <c r="L217" i="3"/>
  <c r="K217" i="3"/>
  <c r="J217" i="3"/>
  <c r="M51" i="5"/>
  <c r="L51" i="5"/>
  <c r="K51" i="5"/>
  <c r="J51" i="5"/>
  <c r="I51" i="5"/>
  <c r="W49" i="5"/>
  <c r="V49" i="5"/>
  <c r="U49" i="5"/>
  <c r="T49" i="5"/>
  <c r="S49" i="5"/>
  <c r="U16" i="5"/>
  <c r="W16" i="5"/>
  <c r="V16" i="5"/>
  <c r="T16" i="5"/>
  <c r="S16" i="5"/>
  <c r="W22" i="5"/>
  <c r="V22" i="5"/>
  <c r="U22" i="5"/>
  <c r="T22" i="5"/>
  <c r="S22" i="5"/>
  <c r="L24" i="5"/>
  <c r="M24" i="5"/>
  <c r="K24" i="5"/>
  <c r="J24" i="5"/>
  <c r="I24" i="5"/>
  <c r="M31" i="6"/>
  <c r="L31" i="6"/>
  <c r="K31" i="6"/>
  <c r="I31" i="6"/>
  <c r="J31" i="6"/>
  <c r="I38" i="6"/>
  <c r="M38" i="6"/>
  <c r="L38" i="6"/>
  <c r="K38" i="6"/>
  <c r="J38" i="6"/>
  <c r="O33" i="8"/>
  <c r="N33" i="8"/>
  <c r="K49" i="2"/>
  <c r="J49" i="2"/>
  <c r="N49" i="2"/>
  <c r="M49" i="2"/>
  <c r="L49" i="2"/>
  <c r="F42" i="2"/>
  <c r="N17" i="3"/>
  <c r="M17" i="3"/>
  <c r="K17" i="3"/>
  <c r="J17" i="3"/>
  <c r="L17" i="3"/>
  <c r="M50" i="3"/>
  <c r="K50" i="3"/>
  <c r="J50" i="3"/>
  <c r="L50" i="3"/>
  <c r="N64" i="3"/>
  <c r="M64" i="3"/>
  <c r="K64" i="3"/>
  <c r="J64" i="3"/>
  <c r="L64" i="3"/>
  <c r="N82" i="3"/>
  <c r="M82" i="3"/>
  <c r="K82" i="3"/>
  <c r="J82" i="3"/>
  <c r="L82" i="3"/>
  <c r="E119" i="3"/>
  <c r="H121" i="3"/>
  <c r="H123" i="3"/>
  <c r="N141" i="3"/>
  <c r="L141" i="3"/>
  <c r="M141" i="3"/>
  <c r="K141" i="3"/>
  <c r="J141" i="3"/>
  <c r="N155" i="3"/>
  <c r="M155" i="3"/>
  <c r="L155" i="3"/>
  <c r="K155" i="3"/>
  <c r="J155" i="3"/>
  <c r="N171" i="3"/>
  <c r="M171" i="3"/>
  <c r="L171" i="3"/>
  <c r="K171" i="3"/>
  <c r="J171" i="3"/>
  <c r="E192" i="3"/>
  <c r="L218" i="3"/>
  <c r="N218" i="3"/>
  <c r="M218" i="3"/>
  <c r="K218" i="3"/>
  <c r="J218" i="3"/>
  <c r="W19" i="5"/>
  <c r="U19" i="5"/>
  <c r="V19" i="5"/>
  <c r="T19" i="5"/>
  <c r="S19" i="5"/>
  <c r="M21" i="5"/>
  <c r="L21" i="5"/>
  <c r="K21" i="5"/>
  <c r="J21" i="5"/>
  <c r="I21" i="5"/>
  <c r="W51" i="5"/>
  <c r="V51" i="5"/>
  <c r="U51" i="5"/>
  <c r="T51" i="5"/>
  <c r="S51" i="5"/>
  <c r="W10" i="6"/>
  <c r="V10" i="6"/>
  <c r="U10" i="6"/>
  <c r="T10" i="6"/>
  <c r="S10" i="6"/>
  <c r="M12" i="6"/>
  <c r="L12" i="6"/>
  <c r="K12" i="6"/>
  <c r="J12" i="6"/>
  <c r="I12" i="6"/>
  <c r="O60" i="8"/>
  <c r="N60" i="8"/>
  <c r="O171" i="8"/>
  <c r="N171" i="8"/>
  <c r="O233" i="8"/>
  <c r="N233" i="8"/>
  <c r="N38" i="12"/>
  <c r="M38" i="12"/>
  <c r="L38" i="12"/>
  <c r="K38" i="12"/>
  <c r="J38" i="12"/>
  <c r="I38" i="12"/>
  <c r="N13" i="3"/>
  <c r="M13" i="3"/>
  <c r="K13" i="3"/>
  <c r="J13" i="3"/>
  <c r="L13" i="3"/>
  <c r="L41" i="3"/>
  <c r="K41" i="3"/>
  <c r="J41" i="3"/>
  <c r="M41" i="3"/>
  <c r="E115" i="3"/>
  <c r="H117" i="3"/>
  <c r="H119" i="3"/>
  <c r="I121" i="3"/>
  <c r="N110" i="3"/>
  <c r="M110" i="3"/>
  <c r="K110" i="3"/>
  <c r="J110" i="3"/>
  <c r="L110" i="3"/>
  <c r="H186" i="3"/>
  <c r="W30" i="5"/>
  <c r="V30" i="5"/>
  <c r="U30" i="5"/>
  <c r="T30" i="5"/>
  <c r="S30" i="5"/>
  <c r="M32" i="5"/>
  <c r="L32" i="5"/>
  <c r="K32" i="5"/>
  <c r="J32" i="5"/>
  <c r="I32" i="5"/>
  <c r="W7" i="6"/>
  <c r="V7" i="6"/>
  <c r="U7" i="6"/>
  <c r="T7" i="6"/>
  <c r="S7" i="6"/>
  <c r="M9" i="6"/>
  <c r="L9" i="6"/>
  <c r="K9" i="6"/>
  <c r="J9" i="6"/>
  <c r="I9" i="6"/>
  <c r="P21" i="9"/>
  <c r="O21" i="9"/>
  <c r="N9" i="3"/>
  <c r="M9" i="3"/>
  <c r="K9" i="3"/>
  <c r="J9" i="3"/>
  <c r="L9" i="3"/>
  <c r="L53" i="3"/>
  <c r="K53" i="3"/>
  <c r="J53" i="3"/>
  <c r="M53" i="3"/>
  <c r="H113" i="3"/>
  <c r="H115" i="3"/>
  <c r="N106" i="3"/>
  <c r="M106" i="3"/>
  <c r="I117" i="3"/>
  <c r="K106" i="3"/>
  <c r="J106" i="3"/>
  <c r="L106" i="3"/>
  <c r="N145" i="3"/>
  <c r="L145" i="3"/>
  <c r="M145" i="3"/>
  <c r="K145" i="3"/>
  <c r="J145" i="3"/>
  <c r="N159" i="3"/>
  <c r="M159" i="3"/>
  <c r="L159" i="3"/>
  <c r="K159" i="3"/>
  <c r="J159" i="3"/>
  <c r="I186" i="3"/>
  <c r="N175" i="3"/>
  <c r="M175" i="3"/>
  <c r="L175" i="3"/>
  <c r="K175" i="3"/>
  <c r="J175" i="3"/>
  <c r="E196" i="3"/>
  <c r="W27" i="5"/>
  <c r="V27" i="5"/>
  <c r="U27" i="5"/>
  <c r="T27" i="5"/>
  <c r="S27" i="5"/>
  <c r="M29" i="5"/>
  <c r="L29" i="5"/>
  <c r="K29" i="5"/>
  <c r="J29" i="5"/>
  <c r="I29" i="5"/>
  <c r="M23" i="6"/>
  <c r="L23" i="6"/>
  <c r="K23" i="6"/>
  <c r="J23" i="6"/>
  <c r="I23" i="6"/>
  <c r="S52" i="6"/>
  <c r="W52" i="6"/>
  <c r="V52" i="6"/>
  <c r="U52" i="6"/>
  <c r="T52" i="6"/>
  <c r="X20" i="12"/>
  <c r="V20" i="12"/>
  <c r="U20" i="12"/>
  <c r="N11" i="8"/>
  <c r="O11" i="8"/>
  <c r="N38" i="8"/>
  <c r="O38" i="8"/>
  <c r="O81" i="8"/>
  <c r="N81" i="8"/>
  <c r="O97" i="8"/>
  <c r="N97" i="8"/>
  <c r="O163" i="8"/>
  <c r="N163" i="8"/>
  <c r="O193" i="8"/>
  <c r="N193" i="8"/>
  <c r="O251" i="8"/>
  <c r="N251" i="8"/>
  <c r="O38" i="10"/>
  <c r="N38" i="10"/>
  <c r="N18" i="12"/>
  <c r="M18" i="12"/>
  <c r="L18" i="12"/>
  <c r="K18" i="12"/>
  <c r="J18" i="12"/>
  <c r="I18" i="12"/>
  <c r="X32" i="12"/>
  <c r="V32" i="12"/>
  <c r="U32" i="12"/>
  <c r="K70" i="14"/>
  <c r="J70" i="14"/>
  <c r="I70" i="14"/>
  <c r="AA19" i="15"/>
  <c r="Z19" i="15"/>
  <c r="Y19" i="15"/>
  <c r="X19" i="15"/>
  <c r="W19" i="15"/>
  <c r="W26" i="6"/>
  <c r="V26" i="6"/>
  <c r="U26" i="6"/>
  <c r="T26" i="6"/>
  <c r="S26" i="6"/>
  <c r="M28" i="6"/>
  <c r="L28" i="6"/>
  <c r="K28" i="6"/>
  <c r="J28" i="6"/>
  <c r="I28" i="6"/>
  <c r="K48" i="6"/>
  <c r="J48" i="6"/>
  <c r="I48" i="6"/>
  <c r="M48" i="6"/>
  <c r="L48" i="6"/>
  <c r="M43" i="3"/>
  <c r="L43" i="3"/>
  <c r="J43" i="3"/>
  <c r="K43" i="3"/>
  <c r="M51" i="3"/>
  <c r="L51" i="3"/>
  <c r="J51" i="3"/>
  <c r="K51" i="3"/>
  <c r="M59" i="3"/>
  <c r="L59" i="3"/>
  <c r="J59" i="3"/>
  <c r="K59" i="3"/>
  <c r="H114" i="3"/>
  <c r="F115" i="3"/>
  <c r="H118" i="3"/>
  <c r="F119" i="3"/>
  <c r="H122" i="3"/>
  <c r="F123" i="3"/>
  <c r="M7" i="5"/>
  <c r="L7" i="5"/>
  <c r="K7" i="5"/>
  <c r="J7" i="5"/>
  <c r="I7" i="5"/>
  <c r="O32" i="8"/>
  <c r="N32" i="8"/>
  <c r="N76" i="8"/>
  <c r="O76" i="8"/>
  <c r="S10" i="9"/>
  <c r="R10" i="9"/>
  <c r="O80" i="10"/>
  <c r="N80" i="10"/>
  <c r="N30" i="12"/>
  <c r="M30" i="12"/>
  <c r="L30" i="12"/>
  <c r="K30" i="12"/>
  <c r="J30" i="12"/>
  <c r="I30" i="12"/>
  <c r="X44" i="12"/>
  <c r="V44" i="12"/>
  <c r="U44" i="12"/>
  <c r="K139" i="14"/>
  <c r="J139" i="14"/>
  <c r="I139" i="14"/>
  <c r="L56" i="16"/>
  <c r="K56" i="16"/>
  <c r="J56" i="16"/>
  <c r="I56" i="16"/>
  <c r="M20" i="6"/>
  <c r="L20" i="6"/>
  <c r="K20" i="6"/>
  <c r="J20" i="6"/>
  <c r="I20" i="6"/>
  <c r="W34" i="6"/>
  <c r="V34" i="6"/>
  <c r="U34" i="6"/>
  <c r="T34" i="6"/>
  <c r="S34" i="6"/>
  <c r="U46" i="6"/>
  <c r="T46" i="6"/>
  <c r="S46" i="6"/>
  <c r="W46" i="6"/>
  <c r="V46" i="6"/>
  <c r="M33" i="2"/>
  <c r="L33" i="2"/>
  <c r="K33" i="2"/>
  <c r="N33" i="2"/>
  <c r="J33" i="2"/>
  <c r="M37" i="2"/>
  <c r="L37" i="2"/>
  <c r="K37" i="2"/>
  <c r="J37" i="2"/>
  <c r="N37" i="2"/>
  <c r="E42" i="2"/>
  <c r="M41" i="2"/>
  <c r="L41" i="2"/>
  <c r="K41" i="2"/>
  <c r="J41" i="2"/>
  <c r="M48" i="2"/>
  <c r="L48" i="2"/>
  <c r="K48" i="2"/>
  <c r="N48" i="2"/>
  <c r="J48" i="2"/>
  <c r="M10" i="3"/>
  <c r="L10" i="3"/>
  <c r="K10" i="3"/>
  <c r="N10" i="3"/>
  <c r="J10" i="3"/>
  <c r="M14" i="3"/>
  <c r="L14" i="3"/>
  <c r="K14" i="3"/>
  <c r="N14" i="3"/>
  <c r="J14" i="3"/>
  <c r="M18" i="3"/>
  <c r="L18" i="3"/>
  <c r="K18" i="3"/>
  <c r="N18" i="3"/>
  <c r="J18" i="3"/>
  <c r="M22" i="3"/>
  <c r="L22" i="3"/>
  <c r="K22" i="3"/>
  <c r="N22" i="3"/>
  <c r="J22" i="3"/>
  <c r="M26" i="3"/>
  <c r="L26" i="3"/>
  <c r="K26" i="3"/>
  <c r="J26" i="3"/>
  <c r="N26" i="3"/>
  <c r="M30" i="3"/>
  <c r="L30" i="3"/>
  <c r="K30" i="3"/>
  <c r="N30" i="3"/>
  <c r="J30" i="3"/>
  <c r="M34" i="3"/>
  <c r="L34" i="3"/>
  <c r="K34" i="3"/>
  <c r="N34" i="3"/>
  <c r="J34" i="3"/>
  <c r="M38" i="3"/>
  <c r="L38" i="3"/>
  <c r="K38" i="3"/>
  <c r="N38" i="3"/>
  <c r="J38" i="3"/>
  <c r="M44" i="3"/>
  <c r="L44" i="3"/>
  <c r="K44" i="3"/>
  <c r="J44" i="3"/>
  <c r="M52" i="3"/>
  <c r="L52" i="3"/>
  <c r="K52" i="3"/>
  <c r="J52" i="3"/>
  <c r="M60" i="3"/>
  <c r="L60" i="3"/>
  <c r="K60" i="3"/>
  <c r="J60" i="3"/>
  <c r="M65" i="3"/>
  <c r="L65" i="3"/>
  <c r="K65" i="3"/>
  <c r="N65" i="3"/>
  <c r="J65" i="3"/>
  <c r="M69" i="3"/>
  <c r="L69" i="3"/>
  <c r="K69" i="3"/>
  <c r="N69" i="3"/>
  <c r="J69" i="3"/>
  <c r="M83" i="3"/>
  <c r="L83" i="3"/>
  <c r="K83" i="3"/>
  <c r="N83" i="3"/>
  <c r="J83" i="3"/>
  <c r="M87" i="3"/>
  <c r="L87" i="3"/>
  <c r="K87" i="3"/>
  <c r="N87" i="3"/>
  <c r="J87" i="3"/>
  <c r="M91" i="3"/>
  <c r="L91" i="3"/>
  <c r="K91" i="3"/>
  <c r="J91" i="3"/>
  <c r="N91" i="3"/>
  <c r="M95" i="3"/>
  <c r="L95" i="3"/>
  <c r="K95" i="3"/>
  <c r="N95" i="3"/>
  <c r="J95" i="3"/>
  <c r="M99" i="3"/>
  <c r="L99" i="3"/>
  <c r="K99" i="3"/>
  <c r="N99" i="3"/>
  <c r="J99" i="3"/>
  <c r="M103" i="3"/>
  <c r="L103" i="3"/>
  <c r="K103" i="3"/>
  <c r="N103" i="3"/>
  <c r="I114" i="3"/>
  <c r="J103" i="3"/>
  <c r="G115" i="3"/>
  <c r="E116" i="3"/>
  <c r="M107" i="3"/>
  <c r="L107" i="3"/>
  <c r="K107" i="3"/>
  <c r="N107" i="3"/>
  <c r="J107" i="3"/>
  <c r="I118" i="3"/>
  <c r="G119" i="3"/>
  <c r="E120" i="3"/>
  <c r="M111" i="3"/>
  <c r="L111" i="3"/>
  <c r="K111" i="3"/>
  <c r="I122" i="3"/>
  <c r="N111" i="3"/>
  <c r="J111" i="3"/>
  <c r="G123" i="3"/>
  <c r="V10" i="5"/>
  <c r="S10" i="5"/>
  <c r="U10" i="5"/>
  <c r="T10" i="5"/>
  <c r="W10" i="5"/>
  <c r="O9" i="8"/>
  <c r="N9" i="8"/>
  <c r="O36" i="8"/>
  <c r="N36" i="8"/>
  <c r="O105" i="8"/>
  <c r="N105" i="8"/>
  <c r="O141" i="8"/>
  <c r="N141" i="8"/>
  <c r="O229" i="8"/>
  <c r="N229" i="8"/>
  <c r="O277" i="8"/>
  <c r="N277" i="8"/>
  <c r="S14" i="9"/>
  <c r="R14" i="9"/>
  <c r="O57" i="10"/>
  <c r="N57" i="10"/>
  <c r="O99" i="10"/>
  <c r="N99" i="10"/>
  <c r="N13" i="12"/>
  <c r="M13" i="12"/>
  <c r="L13" i="12"/>
  <c r="K13" i="12"/>
  <c r="J13" i="12"/>
  <c r="I13" i="12"/>
  <c r="X24" i="12"/>
  <c r="V24" i="12"/>
  <c r="U24" i="12"/>
  <c r="N42" i="12"/>
  <c r="M42" i="12"/>
  <c r="L42" i="12"/>
  <c r="K42" i="12"/>
  <c r="J42" i="12"/>
  <c r="I42" i="12"/>
  <c r="M16" i="13"/>
  <c r="K16" i="13"/>
  <c r="J16" i="13"/>
  <c r="I16" i="13"/>
  <c r="L16" i="13"/>
  <c r="H196" i="3"/>
  <c r="U18" i="5"/>
  <c r="T18" i="5"/>
  <c r="S18" i="5"/>
  <c r="W18" i="5"/>
  <c r="V18" i="5"/>
  <c r="U26" i="5"/>
  <c r="T26" i="5"/>
  <c r="S26" i="5"/>
  <c r="W26" i="5"/>
  <c r="V26" i="5"/>
  <c r="K28" i="5"/>
  <c r="J28" i="5"/>
  <c r="I28" i="5"/>
  <c r="M28" i="5"/>
  <c r="L28" i="5"/>
  <c r="U34" i="5"/>
  <c r="T34" i="5"/>
  <c r="S34" i="5"/>
  <c r="W34" i="5"/>
  <c r="V34" i="5"/>
  <c r="K36" i="5"/>
  <c r="J36" i="5"/>
  <c r="I36" i="5"/>
  <c r="M36" i="5"/>
  <c r="L36" i="5"/>
  <c r="U42" i="5"/>
  <c r="T42" i="5"/>
  <c r="S42" i="5"/>
  <c r="W42" i="5"/>
  <c r="V42" i="5"/>
  <c r="K44" i="5"/>
  <c r="J44" i="5"/>
  <c r="I44" i="5"/>
  <c r="M44" i="5"/>
  <c r="L44" i="5"/>
  <c r="U50" i="5"/>
  <c r="T50" i="5"/>
  <c r="S50" i="5"/>
  <c r="W50" i="5"/>
  <c r="V50" i="5"/>
  <c r="K52" i="5"/>
  <c r="J52" i="5"/>
  <c r="I52" i="5"/>
  <c r="M52" i="5"/>
  <c r="L52" i="5"/>
  <c r="K8" i="6"/>
  <c r="J8" i="6"/>
  <c r="I8" i="6"/>
  <c r="M8" i="6"/>
  <c r="L8" i="6"/>
  <c r="K16" i="6"/>
  <c r="J16" i="6"/>
  <c r="I16" i="6"/>
  <c r="M16" i="6"/>
  <c r="L16" i="6"/>
  <c r="K27" i="6"/>
  <c r="J27" i="6"/>
  <c r="I27" i="6"/>
  <c r="M27" i="6"/>
  <c r="L27" i="6"/>
  <c r="K35" i="6"/>
  <c r="J35" i="6"/>
  <c r="I35" i="6"/>
  <c r="M35" i="6"/>
  <c r="L35" i="6"/>
  <c r="I46" i="6"/>
  <c r="M46" i="6"/>
  <c r="L46" i="6"/>
  <c r="K46" i="6"/>
  <c r="J46" i="6"/>
  <c r="O14" i="8"/>
  <c r="N14" i="8"/>
  <c r="O82" i="8"/>
  <c r="N82" i="8"/>
  <c r="O189" i="8"/>
  <c r="N189" i="8"/>
  <c r="S18" i="9"/>
  <c r="R18" i="9"/>
  <c r="O102" i="10"/>
  <c r="N102" i="10"/>
  <c r="O34" i="10"/>
  <c r="N34" i="10"/>
  <c r="O83" i="10"/>
  <c r="N83" i="10"/>
  <c r="N22" i="12"/>
  <c r="M22" i="12"/>
  <c r="L22" i="12"/>
  <c r="K22" i="12"/>
  <c r="J22" i="12"/>
  <c r="I22" i="12"/>
  <c r="X36" i="12"/>
  <c r="V36" i="12"/>
  <c r="U36" i="12"/>
  <c r="M102" i="13"/>
  <c r="L102" i="13"/>
  <c r="K102" i="13"/>
  <c r="J102" i="13"/>
  <c r="I102" i="13"/>
  <c r="M86" i="15"/>
  <c r="L86" i="15"/>
  <c r="K86" i="15"/>
  <c r="J86" i="15"/>
  <c r="I86" i="15"/>
  <c r="K9" i="5"/>
  <c r="J9" i="5"/>
  <c r="I9" i="5"/>
  <c r="M9" i="5"/>
  <c r="L9" i="5"/>
  <c r="K34" i="2"/>
  <c r="J34" i="2"/>
  <c r="N34" i="2"/>
  <c r="M34" i="2"/>
  <c r="L34" i="2"/>
  <c r="K7" i="3"/>
  <c r="J7" i="3"/>
  <c r="N7" i="3"/>
  <c r="M7" i="3"/>
  <c r="L7" i="3"/>
  <c r="K11" i="3"/>
  <c r="J11" i="3"/>
  <c r="N11" i="3"/>
  <c r="L11" i="3"/>
  <c r="M11" i="3"/>
  <c r="K15" i="3"/>
  <c r="J15" i="3"/>
  <c r="N15" i="3"/>
  <c r="M15" i="3"/>
  <c r="L15" i="3"/>
  <c r="K19" i="3"/>
  <c r="J19" i="3"/>
  <c r="N19" i="3"/>
  <c r="M19" i="3"/>
  <c r="L19" i="3"/>
  <c r="K23" i="3"/>
  <c r="J23" i="3"/>
  <c r="N23" i="3"/>
  <c r="M23" i="3"/>
  <c r="L23" i="3"/>
  <c r="K27" i="3"/>
  <c r="J27" i="3"/>
  <c r="N27" i="3"/>
  <c r="M27" i="3"/>
  <c r="L27" i="3"/>
  <c r="K31" i="3"/>
  <c r="J31" i="3"/>
  <c r="N31" i="3"/>
  <c r="M31" i="3"/>
  <c r="L31" i="3"/>
  <c r="K35" i="3"/>
  <c r="J35" i="3"/>
  <c r="N35" i="3"/>
  <c r="M35" i="3"/>
  <c r="L35" i="3"/>
  <c r="K39" i="3"/>
  <c r="J39" i="3"/>
  <c r="N39" i="3"/>
  <c r="M39" i="3"/>
  <c r="L39" i="3"/>
  <c r="K46" i="3"/>
  <c r="J46" i="3"/>
  <c r="M46" i="3"/>
  <c r="L46" i="3"/>
  <c r="K54" i="3"/>
  <c r="J54" i="3"/>
  <c r="M54" i="3"/>
  <c r="L54" i="3"/>
  <c r="K62" i="3"/>
  <c r="J62" i="3"/>
  <c r="N62" i="3"/>
  <c r="M62" i="3"/>
  <c r="L62" i="3"/>
  <c r="K66" i="3"/>
  <c r="J66" i="3"/>
  <c r="N66" i="3"/>
  <c r="M66" i="3"/>
  <c r="L66" i="3"/>
  <c r="K70" i="3"/>
  <c r="J70" i="3"/>
  <c r="N70" i="3"/>
  <c r="M70" i="3"/>
  <c r="L70" i="3"/>
  <c r="K80" i="3"/>
  <c r="J80" i="3"/>
  <c r="N80" i="3"/>
  <c r="M80" i="3"/>
  <c r="L80" i="3"/>
  <c r="K84" i="3"/>
  <c r="J84" i="3"/>
  <c r="N84" i="3"/>
  <c r="M84" i="3"/>
  <c r="L84" i="3"/>
  <c r="K88" i="3"/>
  <c r="J88" i="3"/>
  <c r="N88" i="3"/>
  <c r="M88" i="3"/>
  <c r="L88" i="3"/>
  <c r="K92" i="3"/>
  <c r="J92" i="3"/>
  <c r="N92" i="3"/>
  <c r="M92" i="3"/>
  <c r="L92" i="3"/>
  <c r="K96" i="3"/>
  <c r="J96" i="3"/>
  <c r="N96" i="3"/>
  <c r="M96" i="3"/>
  <c r="L96" i="3"/>
  <c r="K100" i="3"/>
  <c r="J100" i="3"/>
  <c r="N100" i="3"/>
  <c r="M100" i="3"/>
  <c r="L100" i="3"/>
  <c r="E113" i="3"/>
  <c r="K104" i="3"/>
  <c r="J104" i="3"/>
  <c r="N104" i="3"/>
  <c r="M104" i="3"/>
  <c r="I115" i="3"/>
  <c r="L104" i="3"/>
  <c r="G116" i="3"/>
  <c r="E117" i="3"/>
  <c r="K108" i="3"/>
  <c r="J108" i="3"/>
  <c r="I119" i="3"/>
  <c r="N108" i="3"/>
  <c r="L108" i="3"/>
  <c r="M108" i="3"/>
  <c r="G120" i="3"/>
  <c r="E121" i="3"/>
  <c r="K112" i="3"/>
  <c r="J112" i="3"/>
  <c r="N112" i="3"/>
  <c r="M112" i="3"/>
  <c r="L112" i="3"/>
  <c r="I123" i="3"/>
  <c r="K135" i="3"/>
  <c r="J135" i="3"/>
  <c r="N135" i="3"/>
  <c r="M135" i="3"/>
  <c r="L135" i="3"/>
  <c r="O149" i="8"/>
  <c r="N149" i="8"/>
  <c r="O237" i="8"/>
  <c r="N237" i="8"/>
  <c r="P9" i="9"/>
  <c r="O9" i="9"/>
  <c r="O76" i="10"/>
  <c r="N76" i="10"/>
  <c r="X16" i="12"/>
  <c r="V16" i="12"/>
  <c r="U16" i="12"/>
  <c r="N34" i="12"/>
  <c r="M34" i="12"/>
  <c r="L34" i="12"/>
  <c r="K34" i="12"/>
  <c r="J34" i="12"/>
  <c r="I34" i="12"/>
  <c r="J18" i="13"/>
  <c r="I18" i="13"/>
  <c r="M18" i="13"/>
  <c r="L18" i="13"/>
  <c r="K18" i="13"/>
  <c r="H192" i="3"/>
  <c r="J47" i="3"/>
  <c r="M47" i="3"/>
  <c r="L47" i="3"/>
  <c r="K47" i="3"/>
  <c r="J55" i="3"/>
  <c r="M55" i="3"/>
  <c r="L55" i="3"/>
  <c r="K55" i="3"/>
  <c r="F113" i="3"/>
  <c r="H116" i="3"/>
  <c r="F117" i="3"/>
  <c r="H120" i="3"/>
  <c r="F121" i="3"/>
  <c r="O13" i="8"/>
  <c r="N13" i="8"/>
  <c r="O40" i="8"/>
  <c r="N40" i="8"/>
  <c r="O78" i="8"/>
  <c r="N78" i="8"/>
  <c r="O101" i="8"/>
  <c r="N101" i="8"/>
  <c r="P13" i="9"/>
  <c r="O13" i="9"/>
  <c r="O53" i="10"/>
  <c r="N53" i="10"/>
  <c r="L10" i="12"/>
  <c r="K10" i="12"/>
  <c r="J10" i="12"/>
  <c r="I10" i="12"/>
  <c r="N10" i="12"/>
  <c r="M10" i="12"/>
  <c r="X28" i="12"/>
  <c r="V28" i="12"/>
  <c r="U28" i="12"/>
  <c r="H188" i="3"/>
  <c r="U7" i="5"/>
  <c r="T7" i="5"/>
  <c r="S7" i="5"/>
  <c r="W7" i="5"/>
  <c r="V7" i="5"/>
  <c r="U15" i="5"/>
  <c r="T15" i="5"/>
  <c r="S15" i="5"/>
  <c r="V15" i="5"/>
  <c r="W15" i="5"/>
  <c r="K20" i="5"/>
  <c r="J20" i="5"/>
  <c r="I20" i="5"/>
  <c r="M20" i="5"/>
  <c r="L20" i="5"/>
  <c r="M35" i="2"/>
  <c r="L35" i="2"/>
  <c r="J35" i="2"/>
  <c r="N35" i="2"/>
  <c r="K35" i="2"/>
  <c r="M39" i="2"/>
  <c r="L39" i="2"/>
  <c r="K39" i="2"/>
  <c r="J39" i="2"/>
  <c r="I42" i="2"/>
  <c r="N39" i="2"/>
  <c r="G67" i="2"/>
  <c r="M8" i="3"/>
  <c r="L8" i="3"/>
  <c r="N8" i="3"/>
  <c r="K8" i="3"/>
  <c r="J8" i="3"/>
  <c r="M12" i="3"/>
  <c r="L12" i="3"/>
  <c r="N12" i="3"/>
  <c r="K12" i="3"/>
  <c r="J12" i="3"/>
  <c r="M16" i="3"/>
  <c r="L16" i="3"/>
  <c r="N16" i="3"/>
  <c r="K16" i="3"/>
  <c r="J16" i="3"/>
  <c r="M20" i="3"/>
  <c r="L20" i="3"/>
  <c r="N20" i="3"/>
  <c r="K20" i="3"/>
  <c r="J20" i="3"/>
  <c r="M24" i="3"/>
  <c r="L24" i="3"/>
  <c r="J24" i="3"/>
  <c r="N24" i="3"/>
  <c r="K24" i="3"/>
  <c r="M28" i="3"/>
  <c r="L28" i="3"/>
  <c r="K28" i="3"/>
  <c r="J28" i="3"/>
  <c r="N28" i="3"/>
  <c r="M32" i="3"/>
  <c r="L32" i="3"/>
  <c r="N32" i="3"/>
  <c r="K32" i="3"/>
  <c r="J32" i="3"/>
  <c r="M36" i="3"/>
  <c r="L36" i="3"/>
  <c r="N36" i="3"/>
  <c r="K36" i="3"/>
  <c r="J36" i="3"/>
  <c r="M40" i="3"/>
  <c r="L40" i="3"/>
  <c r="K40" i="3"/>
  <c r="J40" i="3"/>
  <c r="M48" i="3"/>
  <c r="L48" i="3"/>
  <c r="K48" i="3"/>
  <c r="J48" i="3"/>
  <c r="M56" i="3"/>
  <c r="L56" i="3"/>
  <c r="K56" i="3"/>
  <c r="J56" i="3"/>
  <c r="M63" i="3"/>
  <c r="L63" i="3"/>
  <c r="N63" i="3"/>
  <c r="K63" i="3"/>
  <c r="J63" i="3"/>
  <c r="M67" i="3"/>
  <c r="L67" i="3"/>
  <c r="N67" i="3"/>
  <c r="K67" i="3"/>
  <c r="J67" i="3"/>
  <c r="M71" i="3"/>
  <c r="L71" i="3"/>
  <c r="J71" i="3"/>
  <c r="N71" i="3"/>
  <c r="K71" i="3"/>
  <c r="M81" i="3"/>
  <c r="L81" i="3"/>
  <c r="N81" i="3"/>
  <c r="K81" i="3"/>
  <c r="J81" i="3"/>
  <c r="M85" i="3"/>
  <c r="L85" i="3"/>
  <c r="N85" i="3"/>
  <c r="K85" i="3"/>
  <c r="J85" i="3"/>
  <c r="M89" i="3"/>
  <c r="L89" i="3"/>
  <c r="J89" i="3"/>
  <c r="N89" i="3"/>
  <c r="K89" i="3"/>
  <c r="M93" i="3"/>
  <c r="L93" i="3"/>
  <c r="K93" i="3"/>
  <c r="J93" i="3"/>
  <c r="N93" i="3"/>
  <c r="M97" i="3"/>
  <c r="L97" i="3"/>
  <c r="N97" i="3"/>
  <c r="K97" i="3"/>
  <c r="J97" i="3"/>
  <c r="M101" i="3"/>
  <c r="L101" i="3"/>
  <c r="N101" i="3"/>
  <c r="K101" i="3"/>
  <c r="J101" i="3"/>
  <c r="G113" i="3"/>
  <c r="E114" i="3"/>
  <c r="M105" i="3"/>
  <c r="I116" i="3"/>
  <c r="L105" i="3"/>
  <c r="N105" i="3"/>
  <c r="K105" i="3"/>
  <c r="J105" i="3"/>
  <c r="G117" i="3"/>
  <c r="E118" i="3"/>
  <c r="I120" i="3"/>
  <c r="M109" i="3"/>
  <c r="L109" i="3"/>
  <c r="N109" i="3"/>
  <c r="K109" i="3"/>
  <c r="J109" i="3"/>
  <c r="G121" i="3"/>
  <c r="E122" i="3"/>
  <c r="O17" i="8"/>
  <c r="N17" i="8"/>
  <c r="P17" i="9"/>
  <c r="O17" i="9"/>
  <c r="N26" i="12"/>
  <c r="M26" i="12"/>
  <c r="L26" i="12"/>
  <c r="K26" i="12"/>
  <c r="J26" i="12"/>
  <c r="I26" i="12"/>
  <c r="X40" i="12"/>
  <c r="V40" i="12"/>
  <c r="U40" i="12"/>
  <c r="O10" i="8"/>
  <c r="N10" i="8"/>
  <c r="O18" i="8"/>
  <c r="N18" i="8"/>
  <c r="O37" i="8"/>
  <c r="N37" i="8"/>
  <c r="O102" i="8"/>
  <c r="N102" i="8"/>
  <c r="P10" i="9"/>
  <c r="O10" i="9"/>
  <c r="S15" i="9"/>
  <c r="R15" i="9"/>
  <c r="P18" i="9"/>
  <c r="O18" i="9"/>
  <c r="M159" i="13"/>
  <c r="L159" i="13"/>
  <c r="K159" i="13"/>
  <c r="J159" i="13"/>
  <c r="I159" i="13"/>
  <c r="J24" i="13"/>
  <c r="I24" i="13"/>
  <c r="M24" i="13"/>
  <c r="L24" i="13"/>
  <c r="K24" i="13"/>
  <c r="M59" i="13"/>
  <c r="L59" i="13"/>
  <c r="K59" i="13"/>
  <c r="J59" i="13"/>
  <c r="I59" i="13"/>
  <c r="M128" i="13"/>
  <c r="L128" i="13"/>
  <c r="K128" i="13"/>
  <c r="J128" i="13"/>
  <c r="I128" i="13"/>
  <c r="K78" i="14"/>
  <c r="J78" i="14"/>
  <c r="I78" i="14"/>
  <c r="K147" i="14"/>
  <c r="J147" i="14"/>
  <c r="I147" i="14"/>
  <c r="M43" i="15"/>
  <c r="L43" i="15"/>
  <c r="K43" i="15"/>
  <c r="J43" i="15"/>
  <c r="I43" i="15"/>
  <c r="M112" i="15"/>
  <c r="L112" i="15"/>
  <c r="K112" i="15"/>
  <c r="J112" i="15"/>
  <c r="I112" i="15"/>
  <c r="K142" i="15"/>
  <c r="J142" i="15"/>
  <c r="I142" i="15"/>
  <c r="M142" i="15"/>
  <c r="L142" i="15"/>
  <c r="L159" i="16"/>
  <c r="K159" i="16"/>
  <c r="J159" i="16"/>
  <c r="I159" i="16"/>
  <c r="L14" i="17"/>
  <c r="K14" i="17"/>
  <c r="J14" i="17"/>
  <c r="I14" i="17"/>
  <c r="J11" i="18"/>
  <c r="I11" i="18"/>
  <c r="N15" i="8"/>
  <c r="O15" i="8"/>
  <c r="N34" i="8"/>
  <c r="O34" i="8"/>
  <c r="N99" i="8"/>
  <c r="O99" i="8"/>
  <c r="O11" i="9"/>
  <c r="P11" i="9"/>
  <c r="R16" i="9"/>
  <c r="S16" i="9"/>
  <c r="O19" i="9"/>
  <c r="P19" i="9"/>
  <c r="M28" i="13"/>
  <c r="K28" i="13"/>
  <c r="J28" i="13"/>
  <c r="I28" i="13"/>
  <c r="L28" i="13"/>
  <c r="J32" i="13"/>
  <c r="I32" i="13"/>
  <c r="M32" i="13"/>
  <c r="L32" i="13"/>
  <c r="K32" i="13"/>
  <c r="M85" i="13"/>
  <c r="L85" i="13"/>
  <c r="K85" i="13"/>
  <c r="J85" i="13"/>
  <c r="I85" i="13"/>
  <c r="M154" i="13"/>
  <c r="L154" i="13"/>
  <c r="K154" i="13"/>
  <c r="J154" i="13"/>
  <c r="I154" i="13"/>
  <c r="K87" i="14"/>
  <c r="J87" i="14"/>
  <c r="I87" i="14"/>
  <c r="K156" i="14"/>
  <c r="J156" i="14"/>
  <c r="I156" i="14"/>
  <c r="AA11" i="15"/>
  <c r="Z11" i="15"/>
  <c r="Y11" i="15"/>
  <c r="X11" i="15"/>
  <c r="W11" i="15"/>
  <c r="M69" i="15"/>
  <c r="L69" i="15"/>
  <c r="K69" i="15"/>
  <c r="J69" i="15"/>
  <c r="I69" i="15"/>
  <c r="H77" i="15"/>
  <c r="L109" i="17"/>
  <c r="K109" i="17"/>
  <c r="J109" i="17"/>
  <c r="I109" i="17"/>
  <c r="N12" i="8"/>
  <c r="O12" i="8"/>
  <c r="O31" i="8"/>
  <c r="N31" i="8"/>
  <c r="N39" i="8"/>
  <c r="O39" i="8"/>
  <c r="O104" i="8"/>
  <c r="N104" i="8"/>
  <c r="S9" i="9"/>
  <c r="R9" i="9"/>
  <c r="P12" i="9"/>
  <c r="O12" i="9"/>
  <c r="S17" i="9"/>
  <c r="R17" i="9"/>
  <c r="P20" i="9"/>
  <c r="O20" i="9"/>
  <c r="M37" i="13"/>
  <c r="K37" i="13"/>
  <c r="J37" i="13"/>
  <c r="I37" i="13"/>
  <c r="L37" i="13"/>
  <c r="J41" i="13"/>
  <c r="I41" i="13"/>
  <c r="M41" i="13"/>
  <c r="L41" i="13"/>
  <c r="K41" i="13"/>
  <c r="M111" i="13"/>
  <c r="L111" i="13"/>
  <c r="K111" i="13"/>
  <c r="J111" i="13"/>
  <c r="I111" i="13"/>
  <c r="K27" i="14"/>
  <c r="J27" i="14"/>
  <c r="I27" i="14"/>
  <c r="K96" i="14"/>
  <c r="J96" i="14"/>
  <c r="I96" i="14"/>
  <c r="M26" i="15"/>
  <c r="L26" i="15"/>
  <c r="K26" i="15"/>
  <c r="J26" i="15"/>
  <c r="I26" i="15"/>
  <c r="M95" i="15"/>
  <c r="L95" i="15"/>
  <c r="K95" i="15"/>
  <c r="J95" i="15"/>
  <c r="I95" i="15"/>
  <c r="M146" i="15"/>
  <c r="K146" i="15"/>
  <c r="J146" i="15"/>
  <c r="L146" i="15"/>
  <c r="I146" i="15"/>
  <c r="M90" i="16"/>
  <c r="L90" i="16"/>
  <c r="K90" i="16"/>
  <c r="J90" i="16"/>
  <c r="I90" i="16"/>
  <c r="O84" i="10"/>
  <c r="N84" i="10"/>
  <c r="O103" i="10"/>
  <c r="N103" i="10"/>
  <c r="V13" i="12"/>
  <c r="U13" i="12"/>
  <c r="X13" i="12"/>
  <c r="K16" i="12"/>
  <c r="J16" i="12"/>
  <c r="I16" i="12"/>
  <c r="N16" i="12"/>
  <c r="M16" i="12"/>
  <c r="L16" i="12"/>
  <c r="V18" i="12"/>
  <c r="U18" i="12"/>
  <c r="X18" i="12"/>
  <c r="K20" i="12"/>
  <c r="J20" i="12"/>
  <c r="I20" i="12"/>
  <c r="N20" i="12"/>
  <c r="M20" i="12"/>
  <c r="L20" i="12"/>
  <c r="V22" i="12"/>
  <c r="U22" i="12"/>
  <c r="X22" i="12"/>
  <c r="K24" i="12"/>
  <c r="J24" i="12"/>
  <c r="I24" i="12"/>
  <c r="N24" i="12"/>
  <c r="M24" i="12"/>
  <c r="L24" i="12"/>
  <c r="V26" i="12"/>
  <c r="U26" i="12"/>
  <c r="X26" i="12"/>
  <c r="K28" i="12"/>
  <c r="J28" i="12"/>
  <c r="I28" i="12"/>
  <c r="N28" i="12"/>
  <c r="M28" i="12"/>
  <c r="L28" i="12"/>
  <c r="V30" i="12"/>
  <c r="U30" i="12"/>
  <c r="X30" i="12"/>
  <c r="K32" i="12"/>
  <c r="J32" i="12"/>
  <c r="I32" i="12"/>
  <c r="N32" i="12"/>
  <c r="M32" i="12"/>
  <c r="L32" i="12"/>
  <c r="V34" i="12"/>
  <c r="U34" i="12"/>
  <c r="X34" i="12"/>
  <c r="K36" i="12"/>
  <c r="J36" i="12"/>
  <c r="I36" i="12"/>
  <c r="N36" i="12"/>
  <c r="M36" i="12"/>
  <c r="L36" i="12"/>
  <c r="V38" i="12"/>
  <c r="U38" i="12"/>
  <c r="X38" i="12"/>
  <c r="K40" i="12"/>
  <c r="J40" i="12"/>
  <c r="I40" i="12"/>
  <c r="N40" i="12"/>
  <c r="M40" i="12"/>
  <c r="L40" i="12"/>
  <c r="V42" i="12"/>
  <c r="U42" i="12"/>
  <c r="X42" i="12"/>
  <c r="K44" i="12"/>
  <c r="J44" i="12"/>
  <c r="I44" i="12"/>
  <c r="N44" i="12"/>
  <c r="M44" i="12"/>
  <c r="L44" i="12"/>
  <c r="M68" i="13"/>
  <c r="L68" i="13"/>
  <c r="K68" i="13"/>
  <c r="J68" i="13"/>
  <c r="I68" i="13"/>
  <c r="H76" i="13"/>
  <c r="M137" i="13"/>
  <c r="L137" i="13"/>
  <c r="K137" i="13"/>
  <c r="J137" i="13"/>
  <c r="I137" i="13"/>
  <c r="K18" i="14"/>
  <c r="J18" i="14"/>
  <c r="I18" i="14"/>
  <c r="K35" i="14"/>
  <c r="J35" i="14"/>
  <c r="I35" i="14"/>
  <c r="K104" i="14"/>
  <c r="J104" i="14"/>
  <c r="I104" i="14"/>
  <c r="M52" i="15"/>
  <c r="L52" i="15"/>
  <c r="K52" i="15"/>
  <c r="J52" i="15"/>
  <c r="I52" i="15"/>
  <c r="L40" i="17"/>
  <c r="K40" i="17"/>
  <c r="J40" i="17"/>
  <c r="I40" i="17"/>
  <c r="O79" i="8"/>
  <c r="N79" i="8"/>
  <c r="O98" i="8"/>
  <c r="N98" i="8"/>
  <c r="O106" i="8"/>
  <c r="N106" i="8"/>
  <c r="S11" i="9"/>
  <c r="R11" i="9"/>
  <c r="P14" i="9"/>
  <c r="O14" i="9"/>
  <c r="S19" i="9"/>
  <c r="R19" i="9"/>
  <c r="L25" i="13"/>
  <c r="K25" i="13"/>
  <c r="J25" i="13"/>
  <c r="M25" i="13"/>
  <c r="I25" i="13"/>
  <c r="M94" i="13"/>
  <c r="L94" i="13"/>
  <c r="K94" i="13"/>
  <c r="J94" i="13"/>
  <c r="I94" i="13"/>
  <c r="V18" i="14"/>
  <c r="U18" i="14"/>
  <c r="T18" i="14"/>
  <c r="K44" i="14"/>
  <c r="J44" i="14"/>
  <c r="I44" i="14"/>
  <c r="K113" i="14"/>
  <c r="J113" i="14"/>
  <c r="I113" i="14"/>
  <c r="H121" i="14"/>
  <c r="AA15" i="15"/>
  <c r="Z15" i="15"/>
  <c r="Y15" i="15"/>
  <c r="X15" i="15"/>
  <c r="W15" i="15"/>
  <c r="L143" i="17"/>
  <c r="K143" i="17"/>
  <c r="J143" i="17"/>
  <c r="I143" i="17"/>
  <c r="N84" i="8"/>
  <c r="O84" i="8"/>
  <c r="N103" i="8"/>
  <c r="O103" i="8"/>
  <c r="R12" i="9"/>
  <c r="S12" i="9"/>
  <c r="O15" i="9"/>
  <c r="P15" i="9"/>
  <c r="R20" i="9"/>
  <c r="S20" i="9"/>
  <c r="N32" i="10"/>
  <c r="O32" i="10"/>
  <c r="N40" i="10"/>
  <c r="O40" i="10"/>
  <c r="N78" i="10"/>
  <c r="O78" i="10"/>
  <c r="M8" i="13"/>
  <c r="K8" i="13"/>
  <c r="J8" i="13"/>
  <c r="I8" i="13"/>
  <c r="L8" i="13"/>
  <c r="J10" i="13"/>
  <c r="I10" i="13"/>
  <c r="M10" i="13"/>
  <c r="K10" i="13"/>
  <c r="L10" i="13"/>
  <c r="L33" i="13"/>
  <c r="K33" i="13"/>
  <c r="J33" i="13"/>
  <c r="I33" i="13"/>
  <c r="M33" i="13"/>
  <c r="M42" i="13"/>
  <c r="L42" i="13"/>
  <c r="K42" i="13"/>
  <c r="J42" i="13"/>
  <c r="I42" i="13"/>
  <c r="M51" i="13"/>
  <c r="L51" i="13"/>
  <c r="K51" i="13"/>
  <c r="J51" i="13"/>
  <c r="I51" i="13"/>
  <c r="M120" i="13"/>
  <c r="L120" i="13"/>
  <c r="K120" i="13"/>
  <c r="J120" i="13"/>
  <c r="I120" i="13"/>
  <c r="K53" i="14"/>
  <c r="J53" i="14"/>
  <c r="I53" i="14"/>
  <c r="M34" i="15"/>
  <c r="L34" i="15"/>
  <c r="K34" i="15"/>
  <c r="J34" i="15"/>
  <c r="I34" i="15"/>
  <c r="M103" i="15"/>
  <c r="L103" i="15"/>
  <c r="K103" i="15"/>
  <c r="J103" i="15"/>
  <c r="I103" i="15"/>
  <c r="L125" i="16"/>
  <c r="K125" i="16"/>
  <c r="J125" i="16"/>
  <c r="I125" i="16"/>
  <c r="H133" i="16"/>
  <c r="J28" i="18"/>
  <c r="I28" i="18"/>
  <c r="O16" i="8"/>
  <c r="N16" i="8"/>
  <c r="O35" i="8"/>
  <c r="N35" i="8"/>
  <c r="O100" i="8"/>
  <c r="N100" i="8"/>
  <c r="S13" i="9"/>
  <c r="R13" i="9"/>
  <c r="P16" i="9"/>
  <c r="O16" i="9"/>
  <c r="M12" i="13"/>
  <c r="K12" i="13"/>
  <c r="J12" i="13"/>
  <c r="I12" i="13"/>
  <c r="H20" i="13"/>
  <c r="L12" i="13"/>
  <c r="J14" i="13"/>
  <c r="I14" i="13"/>
  <c r="M14" i="13"/>
  <c r="L14" i="13"/>
  <c r="K14" i="13"/>
  <c r="M45" i="13"/>
  <c r="L45" i="13"/>
  <c r="K45" i="13"/>
  <c r="J45" i="13"/>
  <c r="I45" i="13"/>
  <c r="M145" i="13"/>
  <c r="L145" i="13"/>
  <c r="K145" i="13"/>
  <c r="J145" i="13"/>
  <c r="I145" i="13"/>
  <c r="K61" i="14"/>
  <c r="J61" i="14"/>
  <c r="I61" i="14"/>
  <c r="K130" i="14"/>
  <c r="J130" i="14"/>
  <c r="I130" i="14"/>
  <c r="M60" i="15"/>
  <c r="L60" i="15"/>
  <c r="K60" i="15"/>
  <c r="J60" i="15"/>
  <c r="I60" i="15"/>
  <c r="L74" i="17"/>
  <c r="K74" i="17"/>
  <c r="J74" i="17"/>
  <c r="I74" i="17"/>
  <c r="M54" i="13"/>
  <c r="L54" i="13"/>
  <c r="K54" i="13"/>
  <c r="J54" i="13"/>
  <c r="I54" i="13"/>
  <c r="H62" i="13"/>
  <c r="K11" i="14"/>
  <c r="J11" i="14"/>
  <c r="I11" i="14"/>
  <c r="V11" i="14"/>
  <c r="U11" i="14"/>
  <c r="T11" i="14"/>
  <c r="K19" i="14"/>
  <c r="J19" i="14"/>
  <c r="I19" i="14"/>
  <c r="V19" i="14"/>
  <c r="U19" i="14"/>
  <c r="T19" i="14"/>
  <c r="K28" i="14"/>
  <c r="J28" i="14"/>
  <c r="I28" i="14"/>
  <c r="K36" i="14"/>
  <c r="J36" i="14"/>
  <c r="I36" i="14"/>
  <c r="K45" i="14"/>
  <c r="J45" i="14"/>
  <c r="I45" i="14"/>
  <c r="K54" i="14"/>
  <c r="J54" i="14"/>
  <c r="I54" i="14"/>
  <c r="K62" i="14"/>
  <c r="J62" i="14"/>
  <c r="I62" i="14"/>
  <c r="K71" i="14"/>
  <c r="J71" i="14"/>
  <c r="I71" i="14"/>
  <c r="H79" i="14"/>
  <c r="K88" i="14"/>
  <c r="J88" i="14"/>
  <c r="I88" i="14"/>
  <c r="K97" i="14"/>
  <c r="J97" i="14"/>
  <c r="I97" i="14"/>
  <c r="K105" i="14"/>
  <c r="J105" i="14"/>
  <c r="I105" i="14"/>
  <c r="K114" i="14"/>
  <c r="J114" i="14"/>
  <c r="I114" i="14"/>
  <c r="K123" i="14"/>
  <c r="J123" i="14"/>
  <c r="I123" i="14"/>
  <c r="K131" i="14"/>
  <c r="J131" i="14"/>
  <c r="I131" i="14"/>
  <c r="K140" i="14"/>
  <c r="J140" i="14"/>
  <c r="I140" i="14"/>
  <c r="K148" i="14"/>
  <c r="J148" i="14"/>
  <c r="I148" i="14"/>
  <c r="K157" i="14"/>
  <c r="J157" i="14"/>
  <c r="I157" i="14"/>
  <c r="M9" i="15"/>
  <c r="L9" i="15"/>
  <c r="K9" i="15"/>
  <c r="J9" i="15"/>
  <c r="I9" i="15"/>
  <c r="M13" i="15"/>
  <c r="L13" i="15"/>
  <c r="K13" i="15"/>
  <c r="J13" i="15"/>
  <c r="I13" i="15"/>
  <c r="H21" i="15"/>
  <c r="M17" i="15"/>
  <c r="L17" i="15"/>
  <c r="K17" i="15"/>
  <c r="J17" i="15"/>
  <c r="I17" i="15"/>
  <c r="M29" i="15"/>
  <c r="L29" i="15"/>
  <c r="K29" i="15"/>
  <c r="J29" i="15"/>
  <c r="I29" i="15"/>
  <c r="M38" i="15"/>
  <c r="L38" i="15"/>
  <c r="K38" i="15"/>
  <c r="J38" i="15"/>
  <c r="I38" i="15"/>
  <c r="M46" i="15"/>
  <c r="L46" i="15"/>
  <c r="K46" i="15"/>
  <c r="J46" i="15"/>
  <c r="I46" i="15"/>
  <c r="M55" i="15"/>
  <c r="L55" i="15"/>
  <c r="K55" i="15"/>
  <c r="J55" i="15"/>
  <c r="I55" i="15"/>
  <c r="H63" i="15"/>
  <c r="M72" i="15"/>
  <c r="L72" i="15"/>
  <c r="K72" i="15"/>
  <c r="J72" i="15"/>
  <c r="I72" i="15"/>
  <c r="M81" i="15"/>
  <c r="L81" i="15"/>
  <c r="K81" i="15"/>
  <c r="J81" i="15"/>
  <c r="I81" i="15"/>
  <c r="M89" i="15"/>
  <c r="L89" i="15"/>
  <c r="K89" i="15"/>
  <c r="J89" i="15"/>
  <c r="I89" i="15"/>
  <c r="M98" i="15"/>
  <c r="L98" i="15"/>
  <c r="K98" i="15"/>
  <c r="J98" i="15"/>
  <c r="I98" i="15"/>
  <c r="M107" i="15"/>
  <c r="L107" i="15"/>
  <c r="K107" i="15"/>
  <c r="J107" i="15"/>
  <c r="I107" i="15"/>
  <c r="M115" i="15"/>
  <c r="L115" i="15"/>
  <c r="J115" i="15"/>
  <c r="I115" i="15"/>
  <c r="K115" i="15"/>
  <c r="K151" i="15"/>
  <c r="J151" i="15"/>
  <c r="I151" i="15"/>
  <c r="M151" i="15"/>
  <c r="L151" i="15"/>
  <c r="M155" i="15"/>
  <c r="K155" i="15"/>
  <c r="J155" i="15"/>
  <c r="L155" i="15"/>
  <c r="I155" i="15"/>
  <c r="K10" i="16"/>
  <c r="J10" i="16"/>
  <c r="H9" i="16"/>
  <c r="M125" i="16" s="1"/>
  <c r="I10" i="16"/>
  <c r="L10" i="16"/>
  <c r="M12" i="16"/>
  <c r="K12" i="16"/>
  <c r="J12" i="16"/>
  <c r="L12" i="16"/>
  <c r="I12" i="16"/>
  <c r="L30" i="16"/>
  <c r="J30" i="16"/>
  <c r="I30" i="16"/>
  <c r="K30" i="16"/>
  <c r="M44" i="16"/>
  <c r="L44" i="16"/>
  <c r="K44" i="16"/>
  <c r="J44" i="16"/>
  <c r="I44" i="16"/>
  <c r="M113" i="16"/>
  <c r="L113" i="16"/>
  <c r="K113" i="16"/>
  <c r="J113" i="16"/>
  <c r="I113" i="16"/>
  <c r="L28" i="17"/>
  <c r="K28" i="17"/>
  <c r="J28" i="17"/>
  <c r="I28" i="17"/>
  <c r="L62" i="17"/>
  <c r="K62" i="17"/>
  <c r="J62" i="17"/>
  <c r="I62" i="17"/>
  <c r="L97" i="17"/>
  <c r="K97" i="17"/>
  <c r="J97" i="17"/>
  <c r="H105" i="17"/>
  <c r="I97" i="17"/>
  <c r="L131" i="17"/>
  <c r="K131" i="17"/>
  <c r="J131" i="17"/>
  <c r="I131" i="17"/>
  <c r="AA19" i="18"/>
  <c r="Z19" i="18"/>
  <c r="S24" i="18"/>
  <c r="R24" i="18"/>
  <c r="H36" i="18"/>
  <c r="J37" i="18"/>
  <c r="I37" i="18"/>
  <c r="J71" i="18"/>
  <c r="I71" i="18"/>
  <c r="AA109" i="18"/>
  <c r="Z109" i="18"/>
  <c r="K12" i="14"/>
  <c r="J12" i="14"/>
  <c r="I12" i="14"/>
  <c r="K20" i="14"/>
  <c r="J20" i="14"/>
  <c r="I20" i="14"/>
  <c r="K29" i="14"/>
  <c r="J29" i="14"/>
  <c r="I29" i="14"/>
  <c r="H37" i="14"/>
  <c r="K46" i="14"/>
  <c r="J46" i="14"/>
  <c r="I46" i="14"/>
  <c r="K55" i="14"/>
  <c r="J55" i="14"/>
  <c r="I55" i="14"/>
  <c r="K63" i="14"/>
  <c r="J63" i="14"/>
  <c r="I63" i="14"/>
  <c r="K72" i="14"/>
  <c r="J72" i="14"/>
  <c r="I72" i="14"/>
  <c r="K81" i="14"/>
  <c r="J81" i="14"/>
  <c r="I81" i="14"/>
  <c r="K89" i="14"/>
  <c r="J89" i="14"/>
  <c r="I89" i="14"/>
  <c r="K98" i="14"/>
  <c r="J98" i="14"/>
  <c r="I98" i="14"/>
  <c r="K106" i="14"/>
  <c r="J106" i="14"/>
  <c r="I106" i="14"/>
  <c r="K115" i="14"/>
  <c r="J115" i="14"/>
  <c r="I115" i="14"/>
  <c r="K124" i="14"/>
  <c r="J124" i="14"/>
  <c r="I124" i="14"/>
  <c r="K132" i="14"/>
  <c r="J132" i="14"/>
  <c r="I132" i="14"/>
  <c r="K141" i="14"/>
  <c r="J141" i="14"/>
  <c r="I141" i="14"/>
  <c r="H149" i="14"/>
  <c r="K158" i="14"/>
  <c r="J158" i="14"/>
  <c r="I158" i="14"/>
  <c r="M24" i="15"/>
  <c r="L24" i="15"/>
  <c r="K24" i="15"/>
  <c r="J24" i="15"/>
  <c r="I24" i="15"/>
  <c r="M32" i="15"/>
  <c r="L32" i="15"/>
  <c r="K32" i="15"/>
  <c r="J32" i="15"/>
  <c r="I32" i="15"/>
  <c r="M41" i="15"/>
  <c r="L41" i="15"/>
  <c r="K41" i="15"/>
  <c r="J41" i="15"/>
  <c r="I41" i="15"/>
  <c r="H49" i="15"/>
  <c r="M58" i="15"/>
  <c r="L58" i="15"/>
  <c r="K58" i="15"/>
  <c r="J58" i="15"/>
  <c r="I58" i="15"/>
  <c r="M67" i="15"/>
  <c r="L67" i="15"/>
  <c r="K67" i="15"/>
  <c r="J67" i="15"/>
  <c r="I67" i="15"/>
  <c r="M75" i="15"/>
  <c r="L75" i="15"/>
  <c r="K75" i="15"/>
  <c r="J75" i="15"/>
  <c r="I75" i="15"/>
  <c r="M84" i="15"/>
  <c r="L84" i="15"/>
  <c r="K84" i="15"/>
  <c r="J84" i="15"/>
  <c r="I84" i="15"/>
  <c r="M93" i="15"/>
  <c r="L93" i="15"/>
  <c r="K93" i="15"/>
  <c r="J93" i="15"/>
  <c r="I93" i="15"/>
  <c r="M101" i="15"/>
  <c r="L101" i="15"/>
  <c r="K101" i="15"/>
  <c r="J101" i="15"/>
  <c r="I101" i="15"/>
  <c r="M110" i="15"/>
  <c r="L110" i="15"/>
  <c r="K110" i="15"/>
  <c r="J110" i="15"/>
  <c r="I110" i="15"/>
  <c r="M124" i="15"/>
  <c r="L124" i="15"/>
  <c r="J124" i="15"/>
  <c r="I124" i="15"/>
  <c r="K124" i="15"/>
  <c r="K159" i="15"/>
  <c r="J159" i="15"/>
  <c r="I159" i="15"/>
  <c r="M159" i="15"/>
  <c r="L159" i="15"/>
  <c r="K14" i="16"/>
  <c r="J14" i="16"/>
  <c r="I14" i="16"/>
  <c r="L14" i="16"/>
  <c r="K16" i="16"/>
  <c r="J16" i="16"/>
  <c r="L16" i="16"/>
  <c r="I16" i="16"/>
  <c r="M47" i="16"/>
  <c r="L47" i="16"/>
  <c r="K47" i="16"/>
  <c r="J47" i="16"/>
  <c r="I47" i="16"/>
  <c r="M82" i="16"/>
  <c r="L82" i="16"/>
  <c r="K82" i="16"/>
  <c r="J82" i="16"/>
  <c r="I82" i="16"/>
  <c r="M116" i="16"/>
  <c r="L116" i="16"/>
  <c r="K116" i="16"/>
  <c r="J116" i="16"/>
  <c r="I116" i="16"/>
  <c r="L151" i="16"/>
  <c r="K151" i="16"/>
  <c r="J151" i="16"/>
  <c r="I151" i="16"/>
  <c r="L10" i="17"/>
  <c r="K10" i="17"/>
  <c r="J10" i="17"/>
  <c r="H9" i="17"/>
  <c r="M143" i="17" s="1"/>
  <c r="I10" i="17"/>
  <c r="L31" i="17"/>
  <c r="K31" i="17"/>
  <c r="J31" i="17"/>
  <c r="I31" i="17"/>
  <c r="H65" i="17"/>
  <c r="L66" i="17"/>
  <c r="K66" i="17"/>
  <c r="J66" i="17"/>
  <c r="I66" i="17"/>
  <c r="L100" i="17"/>
  <c r="K100" i="17"/>
  <c r="J100" i="17"/>
  <c r="I100" i="17"/>
  <c r="J15" i="18"/>
  <c r="I15" i="18"/>
  <c r="J58" i="18"/>
  <c r="I58" i="18"/>
  <c r="K13" i="14"/>
  <c r="J13" i="14"/>
  <c r="I13" i="14"/>
  <c r="K21" i="14"/>
  <c r="J21" i="14"/>
  <c r="I21" i="14"/>
  <c r="K30" i="14"/>
  <c r="J30" i="14"/>
  <c r="I30" i="14"/>
  <c r="K39" i="14"/>
  <c r="J39" i="14"/>
  <c r="I39" i="14"/>
  <c r="K47" i="14"/>
  <c r="J47" i="14"/>
  <c r="I47" i="14"/>
  <c r="K56" i="14"/>
  <c r="J56" i="14"/>
  <c r="I56" i="14"/>
  <c r="K64" i="14"/>
  <c r="J64" i="14"/>
  <c r="I64" i="14"/>
  <c r="K73" i="14"/>
  <c r="J73" i="14"/>
  <c r="I73" i="14"/>
  <c r="K82" i="14"/>
  <c r="J82" i="14"/>
  <c r="I82" i="14"/>
  <c r="K90" i="14"/>
  <c r="J90" i="14"/>
  <c r="I90" i="14"/>
  <c r="K99" i="14"/>
  <c r="J99" i="14"/>
  <c r="I99" i="14"/>
  <c r="H107" i="14"/>
  <c r="K116" i="14"/>
  <c r="J116" i="14"/>
  <c r="I116" i="14"/>
  <c r="K125" i="14"/>
  <c r="J125" i="14"/>
  <c r="I125" i="14"/>
  <c r="K133" i="14"/>
  <c r="J133" i="14"/>
  <c r="I133" i="14"/>
  <c r="K142" i="14"/>
  <c r="J142" i="14"/>
  <c r="I142" i="14"/>
  <c r="K151" i="14"/>
  <c r="J151" i="14"/>
  <c r="I151" i="14"/>
  <c r="K159" i="14"/>
  <c r="J159" i="14"/>
  <c r="I159" i="14"/>
  <c r="L12" i="15"/>
  <c r="K12" i="15"/>
  <c r="J12" i="15"/>
  <c r="I12" i="15"/>
  <c r="M12" i="15"/>
  <c r="L16" i="15"/>
  <c r="K16" i="15"/>
  <c r="J16" i="15"/>
  <c r="I16" i="15"/>
  <c r="M16" i="15"/>
  <c r="L20" i="15"/>
  <c r="K20" i="15"/>
  <c r="J20" i="15"/>
  <c r="I20" i="15"/>
  <c r="M20" i="15"/>
  <c r="L27" i="15"/>
  <c r="K27" i="15"/>
  <c r="J27" i="15"/>
  <c r="I27" i="15"/>
  <c r="H35" i="15"/>
  <c r="M27" i="15"/>
  <c r="L44" i="15"/>
  <c r="K44" i="15"/>
  <c r="J44" i="15"/>
  <c r="I44" i="15"/>
  <c r="M44" i="15"/>
  <c r="L53" i="15"/>
  <c r="K53" i="15"/>
  <c r="J53" i="15"/>
  <c r="I53" i="15"/>
  <c r="M53" i="15"/>
  <c r="L61" i="15"/>
  <c r="K61" i="15"/>
  <c r="J61" i="15"/>
  <c r="I61" i="15"/>
  <c r="M61" i="15"/>
  <c r="L70" i="15"/>
  <c r="K70" i="15"/>
  <c r="J70" i="15"/>
  <c r="I70" i="15"/>
  <c r="M70" i="15"/>
  <c r="L79" i="15"/>
  <c r="K79" i="15"/>
  <c r="J79" i="15"/>
  <c r="I79" i="15"/>
  <c r="M79" i="15"/>
  <c r="L87" i="15"/>
  <c r="K87" i="15"/>
  <c r="J87" i="15"/>
  <c r="I87" i="15"/>
  <c r="M87" i="15"/>
  <c r="L96" i="15"/>
  <c r="K96" i="15"/>
  <c r="J96" i="15"/>
  <c r="I96" i="15"/>
  <c r="M96" i="15"/>
  <c r="L104" i="15"/>
  <c r="K104" i="15"/>
  <c r="J104" i="15"/>
  <c r="I104" i="15"/>
  <c r="M104" i="15"/>
  <c r="L113" i="15"/>
  <c r="K113" i="15"/>
  <c r="J113" i="15"/>
  <c r="I113" i="15"/>
  <c r="M113" i="15"/>
  <c r="M132" i="15"/>
  <c r="L132" i="15"/>
  <c r="J132" i="15"/>
  <c r="I132" i="15"/>
  <c r="K132" i="15"/>
  <c r="K18" i="16"/>
  <c r="J18" i="16"/>
  <c r="I18" i="16"/>
  <c r="M18" i="16"/>
  <c r="L18" i="16"/>
  <c r="M20" i="16"/>
  <c r="K20" i="16"/>
  <c r="J20" i="16"/>
  <c r="L20" i="16"/>
  <c r="I20" i="16"/>
  <c r="M70" i="16"/>
  <c r="L70" i="16"/>
  <c r="K70" i="16"/>
  <c r="J70" i="16"/>
  <c r="I70" i="16"/>
  <c r="M104" i="16"/>
  <c r="L104" i="16"/>
  <c r="K104" i="16"/>
  <c r="J104" i="16"/>
  <c r="I104" i="16"/>
  <c r="M139" i="16"/>
  <c r="L139" i="16"/>
  <c r="K139" i="16"/>
  <c r="J139" i="16"/>
  <c r="I139" i="16"/>
  <c r="H147" i="16"/>
  <c r="Z20" i="17"/>
  <c r="Y20" i="17"/>
  <c r="X20" i="17"/>
  <c r="W20" i="17"/>
  <c r="L54" i="17"/>
  <c r="K54" i="17"/>
  <c r="J54" i="17"/>
  <c r="I54" i="17"/>
  <c r="L88" i="17"/>
  <c r="K88" i="17"/>
  <c r="J88" i="17"/>
  <c r="I88" i="17"/>
  <c r="L123" i="17"/>
  <c r="K123" i="17"/>
  <c r="J123" i="17"/>
  <c r="I123" i="17"/>
  <c r="L157" i="17"/>
  <c r="K157" i="17"/>
  <c r="J157" i="17"/>
  <c r="I157" i="17"/>
  <c r="S11" i="18"/>
  <c r="R11" i="18"/>
  <c r="AA24" i="18"/>
  <c r="Z24" i="18"/>
  <c r="S28" i="18"/>
  <c r="R28" i="18"/>
  <c r="J45" i="18"/>
  <c r="I45" i="18"/>
  <c r="J81" i="18"/>
  <c r="I81" i="18"/>
  <c r="Y139" i="19"/>
  <c r="X139" i="19"/>
  <c r="W147" i="19"/>
  <c r="K14" i="14"/>
  <c r="J14" i="14"/>
  <c r="I14" i="14"/>
  <c r="K22" i="14"/>
  <c r="J22" i="14"/>
  <c r="I22" i="14"/>
  <c r="K31" i="14"/>
  <c r="J31" i="14"/>
  <c r="I31" i="14"/>
  <c r="K40" i="14"/>
  <c r="J40" i="14"/>
  <c r="I40" i="14"/>
  <c r="K48" i="14"/>
  <c r="J48" i="14"/>
  <c r="I48" i="14"/>
  <c r="K57" i="14"/>
  <c r="J57" i="14"/>
  <c r="I57" i="14"/>
  <c r="H65" i="14"/>
  <c r="K74" i="14"/>
  <c r="J74" i="14"/>
  <c r="I74" i="14"/>
  <c r="K83" i="14"/>
  <c r="J83" i="14"/>
  <c r="I83" i="14"/>
  <c r="K91" i="14"/>
  <c r="J91" i="14"/>
  <c r="I91" i="14"/>
  <c r="K100" i="14"/>
  <c r="J100" i="14"/>
  <c r="I100" i="14"/>
  <c r="K109" i="14"/>
  <c r="J109" i="14"/>
  <c r="I109" i="14"/>
  <c r="K117" i="14"/>
  <c r="J117" i="14"/>
  <c r="I117" i="14"/>
  <c r="K126" i="14"/>
  <c r="J126" i="14"/>
  <c r="I126" i="14"/>
  <c r="K134" i="14"/>
  <c r="J134" i="14"/>
  <c r="I134" i="14"/>
  <c r="K143" i="14"/>
  <c r="J143" i="14"/>
  <c r="I143" i="14"/>
  <c r="K152" i="14"/>
  <c r="J152" i="14"/>
  <c r="I152" i="14"/>
  <c r="K160" i="14"/>
  <c r="J160" i="14"/>
  <c r="I160" i="14"/>
  <c r="K30" i="15"/>
  <c r="J30" i="15"/>
  <c r="I30" i="15"/>
  <c r="M30" i="15"/>
  <c r="L30" i="15"/>
  <c r="K39" i="15"/>
  <c r="J39" i="15"/>
  <c r="I39" i="15"/>
  <c r="M39" i="15"/>
  <c r="L39" i="15"/>
  <c r="K47" i="15"/>
  <c r="J47" i="15"/>
  <c r="I47" i="15"/>
  <c r="M47" i="15"/>
  <c r="L47" i="15"/>
  <c r="K56" i="15"/>
  <c r="J56" i="15"/>
  <c r="I56" i="15"/>
  <c r="M56" i="15"/>
  <c r="L56" i="15"/>
  <c r="K65" i="15"/>
  <c r="J65" i="15"/>
  <c r="I65" i="15"/>
  <c r="M65" i="15"/>
  <c r="L65" i="15"/>
  <c r="K73" i="15"/>
  <c r="J73" i="15"/>
  <c r="I73" i="15"/>
  <c r="M73" i="15"/>
  <c r="L73" i="15"/>
  <c r="K82" i="15"/>
  <c r="J82" i="15"/>
  <c r="I82" i="15"/>
  <c r="M82" i="15"/>
  <c r="L82" i="15"/>
  <c r="K90" i="15"/>
  <c r="J90" i="15"/>
  <c r="I90" i="15"/>
  <c r="M90" i="15"/>
  <c r="L90" i="15"/>
  <c r="K99" i="15"/>
  <c r="J99" i="15"/>
  <c r="I99" i="15"/>
  <c r="M99" i="15"/>
  <c r="L99" i="15"/>
  <c r="K108" i="15"/>
  <c r="J108" i="15"/>
  <c r="I108" i="15"/>
  <c r="M108" i="15"/>
  <c r="L108" i="15"/>
  <c r="M141" i="15"/>
  <c r="L141" i="15"/>
  <c r="J141" i="15"/>
  <c r="I141" i="15"/>
  <c r="K141" i="15"/>
  <c r="M27" i="16"/>
  <c r="K27" i="16"/>
  <c r="J27" i="16"/>
  <c r="L27" i="16"/>
  <c r="I27" i="16"/>
  <c r="H35" i="16"/>
  <c r="M39" i="16"/>
  <c r="L39" i="16"/>
  <c r="K39" i="16"/>
  <c r="J39" i="16"/>
  <c r="I39" i="16"/>
  <c r="M73" i="16"/>
  <c r="L73" i="16"/>
  <c r="K73" i="16"/>
  <c r="J73" i="16"/>
  <c r="I73" i="16"/>
  <c r="M108" i="16"/>
  <c r="H107" i="16"/>
  <c r="L108" i="16"/>
  <c r="K108" i="16"/>
  <c r="J108" i="16"/>
  <c r="I108" i="16"/>
  <c r="M142" i="16"/>
  <c r="L142" i="16"/>
  <c r="K142" i="16"/>
  <c r="J142" i="16"/>
  <c r="I142" i="16"/>
  <c r="L57" i="17"/>
  <c r="K57" i="17"/>
  <c r="J57" i="17"/>
  <c r="I57" i="17"/>
  <c r="L126" i="17"/>
  <c r="K126" i="17"/>
  <c r="J126" i="17"/>
  <c r="I126" i="17"/>
  <c r="M160" i="17"/>
  <c r="L160" i="17"/>
  <c r="K160" i="17"/>
  <c r="J160" i="17"/>
  <c r="I160" i="17"/>
  <c r="J19" i="18"/>
  <c r="I19" i="18"/>
  <c r="J32" i="18"/>
  <c r="I32" i="18"/>
  <c r="J67" i="18"/>
  <c r="I67" i="18"/>
  <c r="S113" i="18"/>
  <c r="R113" i="18"/>
  <c r="J50" i="13"/>
  <c r="I50" i="13"/>
  <c r="M50" i="13"/>
  <c r="L50" i="13"/>
  <c r="K50" i="13"/>
  <c r="J58" i="13"/>
  <c r="I58" i="13"/>
  <c r="M58" i="13"/>
  <c r="L58" i="13"/>
  <c r="K58" i="13"/>
  <c r="J15" i="14"/>
  <c r="I15" i="14"/>
  <c r="H23" i="14"/>
  <c r="K15" i="14"/>
  <c r="U15" i="14"/>
  <c r="T15" i="14"/>
  <c r="S23" i="14"/>
  <c r="V15" i="14"/>
  <c r="J32" i="14"/>
  <c r="I32" i="14"/>
  <c r="K32" i="14"/>
  <c r="J41" i="14"/>
  <c r="I41" i="14"/>
  <c r="K41" i="14"/>
  <c r="J49" i="14"/>
  <c r="I49" i="14"/>
  <c r="K49" i="14"/>
  <c r="J58" i="14"/>
  <c r="I58" i="14"/>
  <c r="K58" i="14"/>
  <c r="J67" i="14"/>
  <c r="I67" i="14"/>
  <c r="K67" i="14"/>
  <c r="J75" i="14"/>
  <c r="I75" i="14"/>
  <c r="K75" i="14"/>
  <c r="J84" i="14"/>
  <c r="I84" i="14"/>
  <c r="K84" i="14"/>
  <c r="J92" i="14"/>
  <c r="I92" i="14"/>
  <c r="K92" i="14"/>
  <c r="J101" i="14"/>
  <c r="I101" i="14"/>
  <c r="K101" i="14"/>
  <c r="J110" i="14"/>
  <c r="I110" i="14"/>
  <c r="K110" i="14"/>
  <c r="J118" i="14"/>
  <c r="I118" i="14"/>
  <c r="K118" i="14"/>
  <c r="J127" i="14"/>
  <c r="I127" i="14"/>
  <c r="H135" i="14"/>
  <c r="K127" i="14"/>
  <c r="J144" i="14"/>
  <c r="I144" i="14"/>
  <c r="K144" i="14"/>
  <c r="J153" i="14"/>
  <c r="I153" i="14"/>
  <c r="K153" i="14"/>
  <c r="J161" i="14"/>
  <c r="I161" i="14"/>
  <c r="K161" i="14"/>
  <c r="J11" i="15"/>
  <c r="I11" i="15"/>
  <c r="M11" i="15"/>
  <c r="L11" i="15"/>
  <c r="K11" i="15"/>
  <c r="J15" i="15"/>
  <c r="I15" i="15"/>
  <c r="M15" i="15"/>
  <c r="L15" i="15"/>
  <c r="K15" i="15"/>
  <c r="J19" i="15"/>
  <c r="I19" i="15"/>
  <c r="M19" i="15"/>
  <c r="L19" i="15"/>
  <c r="K19" i="15"/>
  <c r="J25" i="15"/>
  <c r="I25" i="15"/>
  <c r="M25" i="15"/>
  <c r="L25" i="15"/>
  <c r="K25" i="15"/>
  <c r="J33" i="15"/>
  <c r="I33" i="15"/>
  <c r="M33" i="15"/>
  <c r="L33" i="15"/>
  <c r="K33" i="15"/>
  <c r="J42" i="15"/>
  <c r="I42" i="15"/>
  <c r="M42" i="15"/>
  <c r="L42" i="15"/>
  <c r="K42" i="15"/>
  <c r="J51" i="15"/>
  <c r="I51" i="15"/>
  <c r="M51" i="15"/>
  <c r="L51" i="15"/>
  <c r="K51" i="15"/>
  <c r="J59" i="15"/>
  <c r="I59" i="15"/>
  <c r="M59" i="15"/>
  <c r="L59" i="15"/>
  <c r="K59" i="15"/>
  <c r="J68" i="15"/>
  <c r="I68" i="15"/>
  <c r="M68" i="15"/>
  <c r="L68" i="15"/>
  <c r="K68" i="15"/>
  <c r="J76" i="15"/>
  <c r="I76" i="15"/>
  <c r="M76" i="15"/>
  <c r="L76" i="15"/>
  <c r="K76" i="15"/>
  <c r="J85" i="15"/>
  <c r="I85" i="15"/>
  <c r="M85" i="15"/>
  <c r="L85" i="15"/>
  <c r="K85" i="15"/>
  <c r="J94" i="15"/>
  <c r="I94" i="15"/>
  <c r="M94" i="15"/>
  <c r="L94" i="15"/>
  <c r="K94" i="15"/>
  <c r="J102" i="15"/>
  <c r="I102" i="15"/>
  <c r="M102" i="15"/>
  <c r="L102" i="15"/>
  <c r="K102" i="15"/>
  <c r="H119" i="15"/>
  <c r="J111" i="15"/>
  <c r="I111" i="15"/>
  <c r="M111" i="15"/>
  <c r="L111" i="15"/>
  <c r="K111" i="15"/>
  <c r="K116" i="15"/>
  <c r="J116" i="15"/>
  <c r="I116" i="15"/>
  <c r="M116" i="15"/>
  <c r="L116" i="15"/>
  <c r="M121" i="15"/>
  <c r="K121" i="15"/>
  <c r="J121" i="15"/>
  <c r="L121" i="15"/>
  <c r="I121" i="15"/>
  <c r="M150" i="15"/>
  <c r="L150" i="15"/>
  <c r="J150" i="15"/>
  <c r="I150" i="15"/>
  <c r="K150" i="15"/>
  <c r="K31" i="16"/>
  <c r="J31" i="16"/>
  <c r="I31" i="16"/>
  <c r="M31" i="16"/>
  <c r="L31" i="16"/>
  <c r="M61" i="16"/>
  <c r="L61" i="16"/>
  <c r="K61" i="16"/>
  <c r="J61" i="16"/>
  <c r="I61" i="16"/>
  <c r="M96" i="16"/>
  <c r="L96" i="16"/>
  <c r="K96" i="16"/>
  <c r="J96" i="16"/>
  <c r="I96" i="16"/>
  <c r="M130" i="16"/>
  <c r="L130" i="16"/>
  <c r="K130" i="16"/>
  <c r="J130" i="16"/>
  <c r="I130" i="16"/>
  <c r="Z16" i="17"/>
  <c r="Y16" i="17"/>
  <c r="X16" i="17"/>
  <c r="W16" i="17"/>
  <c r="M45" i="17"/>
  <c r="L45" i="17"/>
  <c r="K45" i="17"/>
  <c r="J45" i="17"/>
  <c r="I45" i="17"/>
  <c r="M80" i="17"/>
  <c r="H79" i="17"/>
  <c r="L80" i="17"/>
  <c r="K80" i="17"/>
  <c r="J80" i="17"/>
  <c r="I80" i="17"/>
  <c r="L114" i="17"/>
  <c r="K114" i="17"/>
  <c r="J114" i="17"/>
  <c r="I114" i="17"/>
  <c r="AA11" i="18"/>
  <c r="Z11" i="18"/>
  <c r="S15" i="18"/>
  <c r="R15" i="18"/>
  <c r="AA28" i="18"/>
  <c r="Z28" i="18"/>
  <c r="J54" i="18"/>
  <c r="I54" i="18"/>
  <c r="H62" i="18"/>
  <c r="I16" i="14"/>
  <c r="K16" i="14"/>
  <c r="J16" i="14"/>
  <c r="I25" i="14"/>
  <c r="K25" i="14"/>
  <c r="J25" i="14"/>
  <c r="I33" i="14"/>
  <c r="K33" i="14"/>
  <c r="J33" i="14"/>
  <c r="I42" i="14"/>
  <c r="K42" i="14"/>
  <c r="J42" i="14"/>
  <c r="I50" i="14"/>
  <c r="K50" i="14"/>
  <c r="J50" i="14"/>
  <c r="I59" i="14"/>
  <c r="K59" i="14"/>
  <c r="J59" i="14"/>
  <c r="I68" i="14"/>
  <c r="K68" i="14"/>
  <c r="J68" i="14"/>
  <c r="I76" i="14"/>
  <c r="K76" i="14"/>
  <c r="J76" i="14"/>
  <c r="I85" i="14"/>
  <c r="H93" i="14"/>
  <c r="K85" i="14"/>
  <c r="J85" i="14"/>
  <c r="I102" i="14"/>
  <c r="K102" i="14"/>
  <c r="J102" i="14"/>
  <c r="I111" i="14"/>
  <c r="K111" i="14"/>
  <c r="J111" i="14"/>
  <c r="I119" i="14"/>
  <c r="K119" i="14"/>
  <c r="J119" i="14"/>
  <c r="I128" i="14"/>
  <c r="K128" i="14"/>
  <c r="J128" i="14"/>
  <c r="I137" i="14"/>
  <c r="K137" i="14"/>
  <c r="J137" i="14"/>
  <c r="I145" i="14"/>
  <c r="K145" i="14"/>
  <c r="J145" i="14"/>
  <c r="I154" i="14"/>
  <c r="K154" i="14"/>
  <c r="J154" i="14"/>
  <c r="I162" i="14"/>
  <c r="K162" i="14"/>
  <c r="J162" i="14"/>
  <c r="I28" i="15"/>
  <c r="M28" i="15"/>
  <c r="L28" i="15"/>
  <c r="K28" i="15"/>
  <c r="J28" i="15"/>
  <c r="I37" i="15"/>
  <c r="M37" i="15"/>
  <c r="L37" i="15"/>
  <c r="K37" i="15"/>
  <c r="J37" i="15"/>
  <c r="I45" i="15"/>
  <c r="M45" i="15"/>
  <c r="L45" i="15"/>
  <c r="K45" i="15"/>
  <c r="J45" i="15"/>
  <c r="I54" i="15"/>
  <c r="M54" i="15"/>
  <c r="L54" i="15"/>
  <c r="K54" i="15"/>
  <c r="J54" i="15"/>
  <c r="I62" i="15"/>
  <c r="M62" i="15"/>
  <c r="L62" i="15"/>
  <c r="K62" i="15"/>
  <c r="J62" i="15"/>
  <c r="I71" i="15"/>
  <c r="M71" i="15"/>
  <c r="L71" i="15"/>
  <c r="K71" i="15"/>
  <c r="J71" i="15"/>
  <c r="I80" i="15"/>
  <c r="M80" i="15"/>
  <c r="L80" i="15"/>
  <c r="K80" i="15"/>
  <c r="J80" i="15"/>
  <c r="I88" i="15"/>
  <c r="M88" i="15"/>
  <c r="L88" i="15"/>
  <c r="K88" i="15"/>
  <c r="J88" i="15"/>
  <c r="I97" i="15"/>
  <c r="H105" i="15"/>
  <c r="M97" i="15"/>
  <c r="L97" i="15"/>
  <c r="K97" i="15"/>
  <c r="J97" i="15"/>
  <c r="K125" i="15"/>
  <c r="J125" i="15"/>
  <c r="I125" i="15"/>
  <c r="H133" i="15"/>
  <c r="L125" i="15"/>
  <c r="M125" i="15"/>
  <c r="M129" i="15"/>
  <c r="K129" i="15"/>
  <c r="J129" i="15"/>
  <c r="I129" i="15"/>
  <c r="L129" i="15"/>
  <c r="M158" i="15"/>
  <c r="L158" i="15"/>
  <c r="J158" i="15"/>
  <c r="I158" i="15"/>
  <c r="K158" i="15"/>
  <c r="M99" i="16"/>
  <c r="L99" i="16"/>
  <c r="K99" i="16"/>
  <c r="J99" i="16"/>
  <c r="I99" i="16"/>
  <c r="L154" i="17"/>
  <c r="K154" i="17"/>
  <c r="J154" i="17"/>
  <c r="I154" i="17"/>
  <c r="L18" i="17"/>
  <c r="K18" i="17"/>
  <c r="J18" i="17"/>
  <c r="I18" i="17"/>
  <c r="M48" i="17"/>
  <c r="L48" i="17"/>
  <c r="K48" i="17"/>
  <c r="J48" i="17"/>
  <c r="I48" i="17"/>
  <c r="L83" i="17"/>
  <c r="K83" i="17"/>
  <c r="J83" i="17"/>
  <c r="I83" i="17"/>
  <c r="H91" i="17"/>
  <c r="L117" i="17"/>
  <c r="K117" i="17"/>
  <c r="J117" i="17"/>
  <c r="I117" i="17"/>
  <c r="M152" i="17"/>
  <c r="L152" i="17"/>
  <c r="K152" i="17"/>
  <c r="J152" i="17"/>
  <c r="I152" i="17"/>
  <c r="J24" i="18"/>
  <c r="I24" i="18"/>
  <c r="J41" i="18"/>
  <c r="I41" i="18"/>
  <c r="J75" i="18"/>
  <c r="I75" i="18"/>
  <c r="K17" i="14"/>
  <c r="J17" i="14"/>
  <c r="I17" i="14"/>
  <c r="K26" i="14"/>
  <c r="J26" i="14"/>
  <c r="I26" i="14"/>
  <c r="K34" i="14"/>
  <c r="J34" i="14"/>
  <c r="I34" i="14"/>
  <c r="H51" i="14"/>
  <c r="K43" i="14"/>
  <c r="J43" i="14"/>
  <c r="I43" i="14"/>
  <c r="K60" i="14"/>
  <c r="J60" i="14"/>
  <c r="I60" i="14"/>
  <c r="K69" i="14"/>
  <c r="J69" i="14"/>
  <c r="I69" i="14"/>
  <c r="K77" i="14"/>
  <c r="J77" i="14"/>
  <c r="I77" i="14"/>
  <c r="K86" i="14"/>
  <c r="J86" i="14"/>
  <c r="I86" i="14"/>
  <c r="K95" i="14"/>
  <c r="J95" i="14"/>
  <c r="I95" i="14"/>
  <c r="K103" i="14"/>
  <c r="J103" i="14"/>
  <c r="I103" i="14"/>
  <c r="K112" i="14"/>
  <c r="J112" i="14"/>
  <c r="I112" i="14"/>
  <c r="K120" i="14"/>
  <c r="J120" i="14"/>
  <c r="I120" i="14"/>
  <c r="K129" i="14"/>
  <c r="J129" i="14"/>
  <c r="I129" i="14"/>
  <c r="K138" i="14"/>
  <c r="J138" i="14"/>
  <c r="I138" i="14"/>
  <c r="K146" i="14"/>
  <c r="J146" i="14"/>
  <c r="I146" i="14"/>
  <c r="H163" i="14"/>
  <c r="K155" i="14"/>
  <c r="J155" i="14"/>
  <c r="I155" i="14"/>
  <c r="M10" i="15"/>
  <c r="L10" i="15"/>
  <c r="K10" i="15"/>
  <c r="J10" i="15"/>
  <c r="I10" i="15"/>
  <c r="M14" i="15"/>
  <c r="L14" i="15"/>
  <c r="K14" i="15"/>
  <c r="J14" i="15"/>
  <c r="I14" i="15"/>
  <c r="M18" i="15"/>
  <c r="L18" i="15"/>
  <c r="K18" i="15"/>
  <c r="J18" i="15"/>
  <c r="I18" i="15"/>
  <c r="M23" i="15"/>
  <c r="L23" i="15"/>
  <c r="K23" i="15"/>
  <c r="J23" i="15"/>
  <c r="I23" i="15"/>
  <c r="M31" i="15"/>
  <c r="L31" i="15"/>
  <c r="K31" i="15"/>
  <c r="J31" i="15"/>
  <c r="I31" i="15"/>
  <c r="M40" i="15"/>
  <c r="L40" i="15"/>
  <c r="K40" i="15"/>
  <c r="J40" i="15"/>
  <c r="I40" i="15"/>
  <c r="M48" i="15"/>
  <c r="L48" i="15"/>
  <c r="K48" i="15"/>
  <c r="J48" i="15"/>
  <c r="I48" i="15"/>
  <c r="M57" i="15"/>
  <c r="L57" i="15"/>
  <c r="K57" i="15"/>
  <c r="J57" i="15"/>
  <c r="I57" i="15"/>
  <c r="M66" i="15"/>
  <c r="L66" i="15"/>
  <c r="K66" i="15"/>
  <c r="J66" i="15"/>
  <c r="I66" i="15"/>
  <c r="M74" i="15"/>
  <c r="L74" i="15"/>
  <c r="K74" i="15"/>
  <c r="J74" i="15"/>
  <c r="I74" i="15"/>
  <c r="H91" i="15"/>
  <c r="M83" i="15"/>
  <c r="L83" i="15"/>
  <c r="K83" i="15"/>
  <c r="J83" i="15"/>
  <c r="I83" i="15"/>
  <c r="M100" i="15"/>
  <c r="L100" i="15"/>
  <c r="K100" i="15"/>
  <c r="J100" i="15"/>
  <c r="I100" i="15"/>
  <c r="M109" i="15"/>
  <c r="L109" i="15"/>
  <c r="K109" i="15"/>
  <c r="J109" i="15"/>
  <c r="I109" i="15"/>
  <c r="M138" i="15"/>
  <c r="K138" i="15"/>
  <c r="J138" i="15"/>
  <c r="L138" i="15"/>
  <c r="I138" i="15"/>
  <c r="Z17" i="16"/>
  <c r="X17" i="16"/>
  <c r="W17" i="16"/>
  <c r="Y17" i="16"/>
  <c r="M53" i="16"/>
  <c r="L53" i="16"/>
  <c r="K53" i="16"/>
  <c r="J53" i="16"/>
  <c r="I53" i="16"/>
  <c r="M87" i="16"/>
  <c r="L87" i="16"/>
  <c r="K87" i="16"/>
  <c r="J87" i="16"/>
  <c r="I87" i="16"/>
  <c r="M122" i="16"/>
  <c r="H121" i="16"/>
  <c r="L122" i="16"/>
  <c r="K122" i="16"/>
  <c r="J122" i="16"/>
  <c r="I122" i="16"/>
  <c r="M156" i="16"/>
  <c r="L156" i="16"/>
  <c r="K156" i="16"/>
  <c r="J156" i="16"/>
  <c r="I156" i="16"/>
  <c r="Z12" i="17"/>
  <c r="Y12" i="17"/>
  <c r="X12" i="17"/>
  <c r="W12" i="17"/>
  <c r="L71" i="17"/>
  <c r="K71" i="17"/>
  <c r="J71" i="17"/>
  <c r="I71" i="17"/>
  <c r="L140" i="17"/>
  <c r="K140" i="17"/>
  <c r="J140" i="17"/>
  <c r="I140" i="17"/>
  <c r="AA15" i="18"/>
  <c r="Z15" i="18"/>
  <c r="S19" i="18"/>
  <c r="R19" i="18"/>
  <c r="S96" i="18"/>
  <c r="R96" i="18"/>
  <c r="Q104" i="18"/>
  <c r="T154" i="18"/>
  <c r="S154" i="18"/>
  <c r="R154" i="18"/>
  <c r="S32" i="18"/>
  <c r="R32" i="18"/>
  <c r="AA32" i="18"/>
  <c r="Z32" i="18"/>
  <c r="Q36" i="18"/>
  <c r="S37" i="18"/>
  <c r="R37" i="18"/>
  <c r="Y36" i="18"/>
  <c r="AA37" i="18"/>
  <c r="Z37" i="18"/>
  <c r="S41" i="18"/>
  <c r="R41" i="18"/>
  <c r="AA41" i="18"/>
  <c r="Z41" i="18"/>
  <c r="S45" i="18"/>
  <c r="R45" i="18"/>
  <c r="AA45" i="18"/>
  <c r="Z45" i="18"/>
  <c r="T54" i="18"/>
  <c r="S54" i="18"/>
  <c r="R54" i="18"/>
  <c r="Q62" i="18"/>
  <c r="AA54" i="18"/>
  <c r="Z54" i="18"/>
  <c r="Y62" i="18"/>
  <c r="T58" i="18"/>
  <c r="S58" i="18"/>
  <c r="R58" i="18"/>
  <c r="AB58" i="18"/>
  <c r="AA58" i="18"/>
  <c r="Z58" i="18"/>
  <c r="S67" i="18"/>
  <c r="R67" i="18"/>
  <c r="AA67" i="18"/>
  <c r="Z67" i="18"/>
  <c r="S71" i="18"/>
  <c r="R71" i="18"/>
  <c r="AA71" i="18"/>
  <c r="Z71" i="18"/>
  <c r="S75" i="18"/>
  <c r="R75" i="18"/>
  <c r="AA75" i="18"/>
  <c r="Z75" i="18"/>
  <c r="AA85" i="18"/>
  <c r="Z85" i="18"/>
  <c r="T89" i="18"/>
  <c r="S89" i="18"/>
  <c r="R89" i="18"/>
  <c r="AA102" i="18"/>
  <c r="Z102" i="18"/>
  <c r="Q106" i="18"/>
  <c r="S107" i="18"/>
  <c r="R107" i="18"/>
  <c r="S141" i="18"/>
  <c r="R141" i="18"/>
  <c r="AA154" i="18"/>
  <c r="Z154" i="18"/>
  <c r="I27" i="19"/>
  <c r="H27" i="19"/>
  <c r="G35" i="19"/>
  <c r="M118" i="15"/>
  <c r="L118" i="15"/>
  <c r="K118" i="15"/>
  <c r="I118" i="15"/>
  <c r="J118" i="15"/>
  <c r="M127" i="15"/>
  <c r="L127" i="15"/>
  <c r="K127" i="15"/>
  <c r="I127" i="15"/>
  <c r="J127" i="15"/>
  <c r="M136" i="15"/>
  <c r="L136" i="15"/>
  <c r="K136" i="15"/>
  <c r="I136" i="15"/>
  <c r="J136" i="15"/>
  <c r="M144" i="15"/>
  <c r="L144" i="15"/>
  <c r="K144" i="15"/>
  <c r="I144" i="15"/>
  <c r="J144" i="15"/>
  <c r="M153" i="15"/>
  <c r="L153" i="15"/>
  <c r="K153" i="15"/>
  <c r="I153" i="15"/>
  <c r="H161" i="15"/>
  <c r="J153" i="15"/>
  <c r="M11" i="16"/>
  <c r="L11" i="16"/>
  <c r="K11" i="16"/>
  <c r="I11" i="16"/>
  <c r="J11" i="16"/>
  <c r="M15" i="16"/>
  <c r="L15" i="16"/>
  <c r="K15" i="16"/>
  <c r="I15" i="16"/>
  <c r="J15" i="16"/>
  <c r="M19" i="16"/>
  <c r="L19" i="16"/>
  <c r="K19" i="16"/>
  <c r="I19" i="16"/>
  <c r="J19" i="16"/>
  <c r="M25" i="16"/>
  <c r="L25" i="16"/>
  <c r="K25" i="16"/>
  <c r="I25" i="16"/>
  <c r="J25" i="16"/>
  <c r="M33" i="16"/>
  <c r="L33" i="16"/>
  <c r="K33" i="16"/>
  <c r="I33" i="16"/>
  <c r="J33" i="16"/>
  <c r="M42" i="16"/>
  <c r="L42" i="16"/>
  <c r="K42" i="16"/>
  <c r="J42" i="16"/>
  <c r="I42" i="16"/>
  <c r="M59" i="16"/>
  <c r="L59" i="16"/>
  <c r="K59" i="16"/>
  <c r="J59" i="16"/>
  <c r="I59" i="16"/>
  <c r="M68" i="16"/>
  <c r="L68" i="16"/>
  <c r="K68" i="16"/>
  <c r="J68" i="16"/>
  <c r="I68" i="16"/>
  <c r="M76" i="16"/>
  <c r="L76" i="16"/>
  <c r="K76" i="16"/>
  <c r="J76" i="16"/>
  <c r="I76" i="16"/>
  <c r="M85" i="16"/>
  <c r="L85" i="16"/>
  <c r="K85" i="16"/>
  <c r="J85" i="16"/>
  <c r="I85" i="16"/>
  <c r="M94" i="16"/>
  <c r="H93" i="16"/>
  <c r="L94" i="16"/>
  <c r="K94" i="16"/>
  <c r="J94" i="16"/>
  <c r="I94" i="16"/>
  <c r="M102" i="16"/>
  <c r="L102" i="16"/>
  <c r="K102" i="16"/>
  <c r="J102" i="16"/>
  <c r="I102" i="16"/>
  <c r="M111" i="16"/>
  <c r="L111" i="16"/>
  <c r="K111" i="16"/>
  <c r="J111" i="16"/>
  <c r="I111" i="16"/>
  <c r="H119" i="16"/>
  <c r="M128" i="16"/>
  <c r="L128" i="16"/>
  <c r="K128" i="16"/>
  <c r="J128" i="16"/>
  <c r="I128" i="16"/>
  <c r="M137" i="16"/>
  <c r="L137" i="16"/>
  <c r="K137" i="16"/>
  <c r="J137" i="16"/>
  <c r="I137" i="16"/>
  <c r="M145" i="16"/>
  <c r="L145" i="16"/>
  <c r="K145" i="16"/>
  <c r="J145" i="16"/>
  <c r="I145" i="16"/>
  <c r="M154" i="16"/>
  <c r="L154" i="16"/>
  <c r="K154" i="16"/>
  <c r="J154" i="16"/>
  <c r="I154" i="16"/>
  <c r="M26" i="17"/>
  <c r="L26" i="17"/>
  <c r="K26" i="17"/>
  <c r="J26" i="17"/>
  <c r="I26" i="17"/>
  <c r="M34" i="17"/>
  <c r="L34" i="17"/>
  <c r="K34" i="17"/>
  <c r="J34" i="17"/>
  <c r="I34" i="17"/>
  <c r="M43" i="17"/>
  <c r="L43" i="17"/>
  <c r="K43" i="17"/>
  <c r="J43" i="17"/>
  <c r="I43" i="17"/>
  <c r="J12" i="18"/>
  <c r="I12" i="18"/>
  <c r="H20" i="18"/>
  <c r="K16" i="18"/>
  <c r="J16" i="18"/>
  <c r="I16" i="18"/>
  <c r="J25" i="18"/>
  <c r="I25" i="18"/>
  <c r="J29" i="18"/>
  <c r="I29" i="18"/>
  <c r="J33" i="18"/>
  <c r="I33" i="18"/>
  <c r="J38" i="18"/>
  <c r="I38" i="18"/>
  <c r="J42" i="18"/>
  <c r="I42" i="18"/>
  <c r="J46" i="18"/>
  <c r="I46" i="18"/>
  <c r="J51" i="18"/>
  <c r="I51" i="18"/>
  <c r="H50" i="18"/>
  <c r="J55" i="18"/>
  <c r="I55" i="18"/>
  <c r="J59" i="18"/>
  <c r="I59" i="18"/>
  <c r="J68" i="18"/>
  <c r="I68" i="18"/>
  <c r="H76" i="18"/>
  <c r="J72" i="18"/>
  <c r="I72" i="18"/>
  <c r="T83" i="18"/>
  <c r="S83" i="18"/>
  <c r="R83" i="18"/>
  <c r="AA96" i="18"/>
  <c r="Z96" i="18"/>
  <c r="Y104" i="18"/>
  <c r="T100" i="18"/>
  <c r="S100" i="18"/>
  <c r="R100" i="18"/>
  <c r="AB113" i="18"/>
  <c r="AA113" i="18"/>
  <c r="Z113" i="18"/>
  <c r="S117" i="18"/>
  <c r="R117" i="18"/>
  <c r="T128" i="18"/>
  <c r="S128" i="18"/>
  <c r="R128" i="18"/>
  <c r="AA141" i="18"/>
  <c r="Z141" i="18"/>
  <c r="P130" i="19"/>
  <c r="Q130" i="19"/>
  <c r="Q41" i="19"/>
  <c r="P41" i="19"/>
  <c r="O49" i="19"/>
  <c r="L122" i="15"/>
  <c r="K122" i="15"/>
  <c r="J122" i="15"/>
  <c r="M122" i="15"/>
  <c r="I122" i="15"/>
  <c r="L130" i="15"/>
  <c r="K130" i="15"/>
  <c r="J130" i="15"/>
  <c r="M130" i="15"/>
  <c r="I130" i="15"/>
  <c r="L139" i="15"/>
  <c r="K139" i="15"/>
  <c r="J139" i="15"/>
  <c r="H147" i="15"/>
  <c r="M139" i="15"/>
  <c r="I139" i="15"/>
  <c r="L156" i="15"/>
  <c r="K156" i="15"/>
  <c r="J156" i="15"/>
  <c r="M156" i="15"/>
  <c r="I156" i="15"/>
  <c r="L28" i="16"/>
  <c r="K28" i="16"/>
  <c r="J28" i="16"/>
  <c r="M28" i="16"/>
  <c r="I28" i="16"/>
  <c r="L45" i="16"/>
  <c r="K45" i="16"/>
  <c r="J45" i="16"/>
  <c r="I45" i="16"/>
  <c r="M45" i="16"/>
  <c r="L54" i="16"/>
  <c r="K54" i="16"/>
  <c r="J54" i="16"/>
  <c r="I54" i="16"/>
  <c r="M54" i="16"/>
  <c r="L62" i="16"/>
  <c r="K62" i="16"/>
  <c r="J62" i="16"/>
  <c r="I62" i="16"/>
  <c r="M62" i="16"/>
  <c r="L71" i="16"/>
  <c r="K71" i="16"/>
  <c r="J71" i="16"/>
  <c r="I71" i="16"/>
  <c r="M71" i="16"/>
  <c r="L80" i="16"/>
  <c r="K80" i="16"/>
  <c r="J80" i="16"/>
  <c r="I80" i="16"/>
  <c r="M80" i="16"/>
  <c r="H79" i="16"/>
  <c r="L88" i="16"/>
  <c r="K88" i="16"/>
  <c r="J88" i="16"/>
  <c r="I88" i="16"/>
  <c r="M88" i="16"/>
  <c r="L97" i="16"/>
  <c r="K97" i="16"/>
  <c r="J97" i="16"/>
  <c r="I97" i="16"/>
  <c r="H105" i="16"/>
  <c r="M97" i="16"/>
  <c r="L114" i="16"/>
  <c r="K114" i="16"/>
  <c r="J114" i="16"/>
  <c r="I114" i="16"/>
  <c r="M114" i="16"/>
  <c r="L123" i="16"/>
  <c r="K123" i="16"/>
  <c r="J123" i="16"/>
  <c r="I123" i="16"/>
  <c r="M123" i="16"/>
  <c r="L131" i="16"/>
  <c r="K131" i="16"/>
  <c r="J131" i="16"/>
  <c r="I131" i="16"/>
  <c r="M131" i="16"/>
  <c r="L140" i="16"/>
  <c r="K140" i="16"/>
  <c r="J140" i="16"/>
  <c r="I140" i="16"/>
  <c r="M140" i="16"/>
  <c r="L157" i="16"/>
  <c r="K157" i="16"/>
  <c r="J157" i="16"/>
  <c r="I157" i="16"/>
  <c r="M157" i="16"/>
  <c r="L13" i="17"/>
  <c r="K13" i="17"/>
  <c r="J13" i="17"/>
  <c r="I13" i="17"/>
  <c r="H21" i="17"/>
  <c r="M13" i="17"/>
  <c r="L17" i="17"/>
  <c r="K17" i="17"/>
  <c r="J17" i="17"/>
  <c r="I17" i="17"/>
  <c r="M17" i="17"/>
  <c r="L29" i="17"/>
  <c r="K29" i="17"/>
  <c r="J29" i="17"/>
  <c r="I29" i="17"/>
  <c r="M29" i="17"/>
  <c r="L38" i="17"/>
  <c r="K38" i="17"/>
  <c r="J38" i="17"/>
  <c r="I38" i="17"/>
  <c r="H37" i="17"/>
  <c r="M38" i="17"/>
  <c r="L46" i="17"/>
  <c r="K46" i="17"/>
  <c r="J46" i="17"/>
  <c r="I46" i="17"/>
  <c r="M46" i="17"/>
  <c r="T12" i="18"/>
  <c r="S12" i="18"/>
  <c r="R12" i="18"/>
  <c r="Q20" i="18"/>
  <c r="AA12" i="18"/>
  <c r="Z12" i="18"/>
  <c r="Y20" i="18"/>
  <c r="T16" i="18"/>
  <c r="S16" i="18"/>
  <c r="R16" i="18"/>
  <c r="AA16" i="18"/>
  <c r="Z16" i="18"/>
  <c r="S25" i="18"/>
  <c r="R25" i="18"/>
  <c r="AA25" i="18"/>
  <c r="Z25" i="18"/>
  <c r="S29" i="18"/>
  <c r="R29" i="18"/>
  <c r="AB29" i="18"/>
  <c r="AA29" i="18"/>
  <c r="Z29" i="18"/>
  <c r="T33" i="18"/>
  <c r="S33" i="18"/>
  <c r="R33" i="18"/>
  <c r="AA33" i="18"/>
  <c r="Z33" i="18"/>
  <c r="T38" i="18"/>
  <c r="S38" i="18"/>
  <c r="R38" i="18"/>
  <c r="AA38" i="18"/>
  <c r="Z38" i="18"/>
  <c r="S42" i="18"/>
  <c r="R42" i="18"/>
  <c r="AA42" i="18"/>
  <c r="Z42" i="18"/>
  <c r="S46" i="18"/>
  <c r="R46" i="18"/>
  <c r="AB46" i="18"/>
  <c r="AA46" i="18"/>
  <c r="Z46" i="18"/>
  <c r="T51" i="18"/>
  <c r="S51" i="18"/>
  <c r="R51" i="18"/>
  <c r="Q50" i="18"/>
  <c r="AA51" i="18"/>
  <c r="Z51" i="18"/>
  <c r="Y50" i="18"/>
  <c r="T55" i="18"/>
  <c r="S55" i="18"/>
  <c r="R55" i="18"/>
  <c r="AA55" i="18"/>
  <c r="Z55" i="18"/>
  <c r="T59" i="18"/>
  <c r="S59" i="18"/>
  <c r="R59" i="18"/>
  <c r="AA59" i="18"/>
  <c r="Z59" i="18"/>
  <c r="S68" i="18"/>
  <c r="R68" i="18"/>
  <c r="Q76" i="18"/>
  <c r="AB68" i="18"/>
  <c r="AA68" i="18"/>
  <c r="Z68" i="18"/>
  <c r="Y76" i="18"/>
  <c r="S72" i="18"/>
  <c r="R72" i="18"/>
  <c r="AA72" i="18"/>
  <c r="Z72" i="18"/>
  <c r="Z79" i="18"/>
  <c r="AA79" i="18"/>
  <c r="Y78" i="18"/>
  <c r="AB80" i="18"/>
  <c r="AA80" i="18"/>
  <c r="Z80" i="18"/>
  <c r="AA89" i="18"/>
  <c r="Z89" i="18"/>
  <c r="S94" i="18"/>
  <c r="R94" i="18"/>
  <c r="Y106" i="18"/>
  <c r="AB107" i="18"/>
  <c r="AA107" i="18"/>
  <c r="Z107" i="18"/>
  <c r="S111" i="18"/>
  <c r="R111" i="18"/>
  <c r="AB128" i="18"/>
  <c r="AA128" i="18"/>
  <c r="Z128" i="18"/>
  <c r="S150" i="18"/>
  <c r="R150" i="18"/>
  <c r="Q32" i="19"/>
  <c r="P32" i="19"/>
  <c r="K40" i="16"/>
  <c r="J40" i="16"/>
  <c r="I40" i="16"/>
  <c r="L40" i="16"/>
  <c r="M40" i="16"/>
  <c r="K48" i="16"/>
  <c r="J48" i="16"/>
  <c r="I48" i="16"/>
  <c r="M48" i="16"/>
  <c r="L48" i="16"/>
  <c r="K57" i="16"/>
  <c r="J57" i="16"/>
  <c r="I57" i="16"/>
  <c r="M57" i="16"/>
  <c r="L57" i="16"/>
  <c r="K66" i="16"/>
  <c r="J66" i="16"/>
  <c r="I66" i="16"/>
  <c r="H65" i="16"/>
  <c r="M66" i="16"/>
  <c r="L66" i="16"/>
  <c r="K74" i="16"/>
  <c r="J74" i="16"/>
  <c r="I74" i="16"/>
  <c r="L74" i="16"/>
  <c r="M74" i="16"/>
  <c r="K83" i="16"/>
  <c r="J83" i="16"/>
  <c r="I83" i="16"/>
  <c r="H91" i="16"/>
  <c r="M83" i="16"/>
  <c r="L83" i="16"/>
  <c r="K100" i="16"/>
  <c r="J100" i="16"/>
  <c r="I100" i="16"/>
  <c r="M100" i="16"/>
  <c r="L100" i="16"/>
  <c r="K109" i="16"/>
  <c r="J109" i="16"/>
  <c r="I109" i="16"/>
  <c r="L109" i="16"/>
  <c r="M109" i="16"/>
  <c r="K117" i="16"/>
  <c r="J117" i="16"/>
  <c r="I117" i="16"/>
  <c r="M117" i="16"/>
  <c r="L117" i="16"/>
  <c r="K126" i="16"/>
  <c r="J126" i="16"/>
  <c r="I126" i="16"/>
  <c r="M126" i="16"/>
  <c r="L126" i="16"/>
  <c r="K143" i="16"/>
  <c r="J143" i="16"/>
  <c r="I143" i="16"/>
  <c r="L143" i="16"/>
  <c r="M143" i="16"/>
  <c r="K152" i="16"/>
  <c r="J152" i="16"/>
  <c r="I152" i="16"/>
  <c r="M152" i="16"/>
  <c r="L152" i="16"/>
  <c r="K160" i="16"/>
  <c r="J160" i="16"/>
  <c r="I160" i="16"/>
  <c r="M160" i="16"/>
  <c r="L160" i="16"/>
  <c r="Y10" i="17"/>
  <c r="X10" i="17"/>
  <c r="V9" i="17"/>
  <c r="AA16" i="17" s="1"/>
  <c r="W10" i="17"/>
  <c r="AA10" i="17"/>
  <c r="Z10" i="17"/>
  <c r="Y14" i="17"/>
  <c r="X14" i="17"/>
  <c r="W14" i="17"/>
  <c r="AA14" i="17"/>
  <c r="Z14" i="17"/>
  <c r="Y18" i="17"/>
  <c r="X18" i="17"/>
  <c r="W18" i="17"/>
  <c r="AA18" i="17"/>
  <c r="Z18" i="17"/>
  <c r="K24" i="17"/>
  <c r="J24" i="17"/>
  <c r="I24" i="17"/>
  <c r="L24" i="17"/>
  <c r="H23" i="17"/>
  <c r="M24" i="17"/>
  <c r="K32" i="17"/>
  <c r="J32" i="17"/>
  <c r="I32" i="17"/>
  <c r="M32" i="17"/>
  <c r="L32" i="17"/>
  <c r="K41" i="17"/>
  <c r="J41" i="17"/>
  <c r="I41" i="17"/>
  <c r="H49" i="17"/>
  <c r="M41" i="17"/>
  <c r="L41" i="17"/>
  <c r="J9" i="18"/>
  <c r="I9" i="18"/>
  <c r="H8" i="18"/>
  <c r="K71" i="18" s="1"/>
  <c r="J13" i="18"/>
  <c r="I13" i="18"/>
  <c r="J17" i="18"/>
  <c r="I17" i="18"/>
  <c r="K26" i="18"/>
  <c r="J26" i="18"/>
  <c r="I26" i="18"/>
  <c r="H34" i="18"/>
  <c r="J30" i="18"/>
  <c r="I30" i="18"/>
  <c r="J39" i="18"/>
  <c r="I39" i="18"/>
  <c r="J43" i="18"/>
  <c r="I43" i="18"/>
  <c r="J47" i="18"/>
  <c r="I47" i="18"/>
  <c r="K52" i="18"/>
  <c r="J52" i="18"/>
  <c r="I52" i="18"/>
  <c r="K56" i="18"/>
  <c r="J56" i="18"/>
  <c r="I56" i="18"/>
  <c r="J60" i="18"/>
  <c r="I60" i="18"/>
  <c r="K65" i="18"/>
  <c r="J65" i="18"/>
  <c r="I65" i="18"/>
  <c r="H64" i="18"/>
  <c r="J69" i="18"/>
  <c r="I69" i="18"/>
  <c r="K73" i="18"/>
  <c r="J73" i="18"/>
  <c r="I73" i="18"/>
  <c r="AB83" i="18"/>
  <c r="AA83" i="18"/>
  <c r="Z83" i="18"/>
  <c r="S87" i="18"/>
  <c r="R87" i="18"/>
  <c r="AB100" i="18"/>
  <c r="AA100" i="18"/>
  <c r="Z100" i="18"/>
  <c r="AA117" i="18"/>
  <c r="Z117" i="18"/>
  <c r="S122" i="18"/>
  <c r="R122" i="18"/>
  <c r="T137" i="18"/>
  <c r="S137" i="18"/>
  <c r="R137" i="18"/>
  <c r="AA150" i="18"/>
  <c r="Z150" i="18"/>
  <c r="Q24" i="19"/>
  <c r="P24" i="19"/>
  <c r="O23" i="19"/>
  <c r="Y46" i="19"/>
  <c r="X46" i="19"/>
  <c r="J128" i="15"/>
  <c r="I128" i="15"/>
  <c r="M128" i="15"/>
  <c r="L128" i="15"/>
  <c r="K128" i="15"/>
  <c r="J137" i="15"/>
  <c r="I137" i="15"/>
  <c r="M137" i="15"/>
  <c r="L137" i="15"/>
  <c r="K137" i="15"/>
  <c r="J145" i="15"/>
  <c r="I145" i="15"/>
  <c r="M145" i="15"/>
  <c r="L145" i="15"/>
  <c r="K145" i="15"/>
  <c r="J154" i="15"/>
  <c r="I154" i="15"/>
  <c r="M154" i="15"/>
  <c r="L154" i="15"/>
  <c r="K154" i="15"/>
  <c r="J26" i="16"/>
  <c r="I26" i="16"/>
  <c r="M26" i="16"/>
  <c r="L26" i="16"/>
  <c r="K26" i="16"/>
  <c r="J34" i="16"/>
  <c r="I34" i="16"/>
  <c r="M34" i="16"/>
  <c r="L34" i="16"/>
  <c r="K34" i="16"/>
  <c r="J43" i="16"/>
  <c r="I43" i="16"/>
  <c r="M43" i="16"/>
  <c r="K43" i="16"/>
  <c r="L43" i="16"/>
  <c r="J52" i="16"/>
  <c r="I52" i="16"/>
  <c r="M52" i="16"/>
  <c r="H51" i="16"/>
  <c r="L52" i="16"/>
  <c r="K52" i="16"/>
  <c r="J60" i="16"/>
  <c r="I60" i="16"/>
  <c r="M60" i="16"/>
  <c r="L60" i="16"/>
  <c r="K60" i="16"/>
  <c r="J69" i="16"/>
  <c r="I69" i="16"/>
  <c r="H77" i="16"/>
  <c r="M69" i="16"/>
  <c r="L69" i="16"/>
  <c r="K69" i="16"/>
  <c r="J86" i="16"/>
  <c r="I86" i="16"/>
  <c r="M86" i="16"/>
  <c r="L86" i="16"/>
  <c r="K86" i="16"/>
  <c r="J95" i="16"/>
  <c r="I95" i="16"/>
  <c r="M95" i="16"/>
  <c r="L95" i="16"/>
  <c r="K95" i="16"/>
  <c r="J103" i="16"/>
  <c r="I103" i="16"/>
  <c r="M103" i="16"/>
  <c r="L103" i="16"/>
  <c r="K103" i="16"/>
  <c r="J112" i="16"/>
  <c r="I112" i="16"/>
  <c r="M112" i="16"/>
  <c r="K112" i="16"/>
  <c r="L112" i="16"/>
  <c r="J129" i="16"/>
  <c r="I129" i="16"/>
  <c r="M129" i="16"/>
  <c r="L129" i="16"/>
  <c r="K129" i="16"/>
  <c r="J138" i="16"/>
  <c r="I138" i="16"/>
  <c r="M138" i="16"/>
  <c r="L138" i="16"/>
  <c r="K138" i="16"/>
  <c r="J146" i="16"/>
  <c r="I146" i="16"/>
  <c r="M146" i="16"/>
  <c r="K146" i="16"/>
  <c r="L146" i="16"/>
  <c r="J155" i="16"/>
  <c r="I155" i="16"/>
  <c r="M155" i="16"/>
  <c r="L155" i="16"/>
  <c r="K155" i="16"/>
  <c r="J12" i="17"/>
  <c r="I12" i="17"/>
  <c r="M12" i="17"/>
  <c r="L12" i="17"/>
  <c r="K12" i="17"/>
  <c r="J16" i="17"/>
  <c r="I16" i="17"/>
  <c r="M16" i="17"/>
  <c r="L16" i="17"/>
  <c r="K16" i="17"/>
  <c r="J20" i="17"/>
  <c r="I20" i="17"/>
  <c r="M20" i="17"/>
  <c r="L20" i="17"/>
  <c r="K20" i="17"/>
  <c r="J27" i="17"/>
  <c r="I27" i="17"/>
  <c r="H35" i="17"/>
  <c r="M27" i="17"/>
  <c r="K27" i="17"/>
  <c r="L27" i="17"/>
  <c r="J44" i="17"/>
  <c r="I44" i="17"/>
  <c r="M44" i="17"/>
  <c r="L44" i="17"/>
  <c r="K44" i="17"/>
  <c r="S9" i="18"/>
  <c r="R9" i="18"/>
  <c r="Q8" i="18"/>
  <c r="T19" i="18" s="1"/>
  <c r="T9" i="18"/>
  <c r="AA9" i="18"/>
  <c r="Z9" i="18"/>
  <c r="Y8" i="18"/>
  <c r="AB24" i="18" s="1"/>
  <c r="AB9" i="18"/>
  <c r="S13" i="18"/>
  <c r="R13" i="18"/>
  <c r="T13" i="18"/>
  <c r="AA13" i="18"/>
  <c r="Z13" i="18"/>
  <c r="AB13" i="18"/>
  <c r="S17" i="18"/>
  <c r="R17" i="18"/>
  <c r="T17" i="18"/>
  <c r="AA17" i="18"/>
  <c r="Z17" i="18"/>
  <c r="S26" i="18"/>
  <c r="R26" i="18"/>
  <c r="Q34" i="18"/>
  <c r="T26" i="18"/>
  <c r="AA26" i="18"/>
  <c r="Z26" i="18"/>
  <c r="Y34" i="18"/>
  <c r="S30" i="18"/>
  <c r="R30" i="18"/>
  <c r="T30" i="18"/>
  <c r="AA30" i="18"/>
  <c r="Z30" i="18"/>
  <c r="S39" i="18"/>
  <c r="R39" i="18"/>
  <c r="T39" i="18"/>
  <c r="AA39" i="18"/>
  <c r="Z39" i="18"/>
  <c r="AB39" i="18"/>
  <c r="S43" i="18"/>
  <c r="R43" i="18"/>
  <c r="T43" i="18"/>
  <c r="AA43" i="18"/>
  <c r="Z43" i="18"/>
  <c r="AB43" i="18"/>
  <c r="S47" i="18"/>
  <c r="R47" i="18"/>
  <c r="T47" i="18"/>
  <c r="AA47" i="18"/>
  <c r="Z47" i="18"/>
  <c r="S52" i="18"/>
  <c r="R52" i="18"/>
  <c r="T52" i="18"/>
  <c r="AA52" i="18"/>
  <c r="Z52" i="18"/>
  <c r="S56" i="18"/>
  <c r="R56" i="18"/>
  <c r="T56" i="18"/>
  <c r="AA56" i="18"/>
  <c r="Z56" i="18"/>
  <c r="AB56" i="18"/>
  <c r="S60" i="18"/>
  <c r="R60" i="18"/>
  <c r="T60" i="18"/>
  <c r="AA60" i="18"/>
  <c r="Z60" i="18"/>
  <c r="AB60" i="18"/>
  <c r="S65" i="18"/>
  <c r="R65" i="18"/>
  <c r="Q64" i="18"/>
  <c r="T65" i="18"/>
  <c r="AA65" i="18"/>
  <c r="Z65" i="18"/>
  <c r="Y64" i="18"/>
  <c r="AB65" i="18"/>
  <c r="S69" i="18"/>
  <c r="R69" i="18"/>
  <c r="T69" i="18"/>
  <c r="AA69" i="18"/>
  <c r="Z69" i="18"/>
  <c r="S73" i="18"/>
  <c r="R73" i="18"/>
  <c r="T73" i="18"/>
  <c r="AA73" i="18"/>
  <c r="Z73" i="18"/>
  <c r="T81" i="18"/>
  <c r="S81" i="18"/>
  <c r="R81" i="18"/>
  <c r="AB94" i="18"/>
  <c r="AA94" i="18"/>
  <c r="Z94" i="18"/>
  <c r="T98" i="18"/>
  <c r="S98" i="18"/>
  <c r="R98" i="18"/>
  <c r="AA111" i="18"/>
  <c r="Z111" i="18"/>
  <c r="T115" i="18"/>
  <c r="S115" i="18"/>
  <c r="R115" i="18"/>
  <c r="T124" i="18"/>
  <c r="S124" i="18"/>
  <c r="R124" i="18"/>
  <c r="Q132" i="18"/>
  <c r="AB137" i="18"/>
  <c r="AA137" i="18"/>
  <c r="Z137" i="18"/>
  <c r="T158" i="18"/>
  <c r="S158" i="18"/>
  <c r="R158" i="18"/>
  <c r="Y42" i="19"/>
  <c r="X42" i="19"/>
  <c r="Y38" i="19"/>
  <c r="X38" i="19"/>
  <c r="W37" i="19"/>
  <c r="M114" i="15"/>
  <c r="L114" i="15"/>
  <c r="K114" i="15"/>
  <c r="J114" i="15"/>
  <c r="I114" i="15"/>
  <c r="I123" i="15"/>
  <c r="M123" i="15"/>
  <c r="L123" i="15"/>
  <c r="K123" i="15"/>
  <c r="J123" i="15"/>
  <c r="I131" i="15"/>
  <c r="M131" i="15"/>
  <c r="L131" i="15"/>
  <c r="J131" i="15"/>
  <c r="K131" i="15"/>
  <c r="I140" i="15"/>
  <c r="M140" i="15"/>
  <c r="L140" i="15"/>
  <c r="K140" i="15"/>
  <c r="J140" i="15"/>
  <c r="I149" i="15"/>
  <c r="M149" i="15"/>
  <c r="L149" i="15"/>
  <c r="K149" i="15"/>
  <c r="J149" i="15"/>
  <c r="I157" i="15"/>
  <c r="M157" i="15"/>
  <c r="L157" i="15"/>
  <c r="K157" i="15"/>
  <c r="J157" i="15"/>
  <c r="I13" i="16"/>
  <c r="H21" i="16"/>
  <c r="M13" i="16"/>
  <c r="L13" i="16"/>
  <c r="K13" i="16"/>
  <c r="J13" i="16"/>
  <c r="I17" i="16"/>
  <c r="M17" i="16"/>
  <c r="L17" i="16"/>
  <c r="K17" i="16"/>
  <c r="J17" i="16"/>
  <c r="I29" i="16"/>
  <c r="M29" i="16"/>
  <c r="L29" i="16"/>
  <c r="K29" i="16"/>
  <c r="J29" i="16"/>
  <c r="I38" i="16"/>
  <c r="M38" i="16"/>
  <c r="H37" i="16"/>
  <c r="L38" i="16"/>
  <c r="K38" i="16"/>
  <c r="J38" i="16"/>
  <c r="I46" i="16"/>
  <c r="M46" i="16"/>
  <c r="L46" i="16"/>
  <c r="J46" i="16"/>
  <c r="K46" i="16"/>
  <c r="I55" i="16"/>
  <c r="H63" i="16"/>
  <c r="M55" i="16"/>
  <c r="L55" i="16"/>
  <c r="K55" i="16"/>
  <c r="J55" i="16"/>
  <c r="I72" i="16"/>
  <c r="M72" i="16"/>
  <c r="L72" i="16"/>
  <c r="K72" i="16"/>
  <c r="J72" i="16"/>
  <c r="I81" i="16"/>
  <c r="M81" i="16"/>
  <c r="L81" i="16"/>
  <c r="J81" i="16"/>
  <c r="K81" i="16"/>
  <c r="I89" i="16"/>
  <c r="M89" i="16"/>
  <c r="L89" i="16"/>
  <c r="K89" i="16"/>
  <c r="J89" i="16"/>
  <c r="I98" i="16"/>
  <c r="M98" i="16"/>
  <c r="L98" i="16"/>
  <c r="K98" i="16"/>
  <c r="J98" i="16"/>
  <c r="I115" i="16"/>
  <c r="M115" i="16"/>
  <c r="L115" i="16"/>
  <c r="J115" i="16"/>
  <c r="K115" i="16"/>
  <c r="I124" i="16"/>
  <c r="M124" i="16"/>
  <c r="L124" i="16"/>
  <c r="K124" i="16"/>
  <c r="J124" i="16"/>
  <c r="I132" i="16"/>
  <c r="M132" i="16"/>
  <c r="L132" i="16"/>
  <c r="K132" i="16"/>
  <c r="J132" i="16"/>
  <c r="I141" i="16"/>
  <c r="M141" i="16"/>
  <c r="L141" i="16"/>
  <c r="K141" i="16"/>
  <c r="J141" i="16"/>
  <c r="I150" i="16"/>
  <c r="M150" i="16"/>
  <c r="H149" i="16"/>
  <c r="L150" i="16"/>
  <c r="J150" i="16"/>
  <c r="K150" i="16"/>
  <c r="I158" i="16"/>
  <c r="M158" i="16"/>
  <c r="L158" i="16"/>
  <c r="K158" i="16"/>
  <c r="J158" i="16"/>
  <c r="I30" i="17"/>
  <c r="M30" i="17"/>
  <c r="L30" i="17"/>
  <c r="J30" i="17"/>
  <c r="K30" i="17"/>
  <c r="I39" i="17"/>
  <c r="M39" i="17"/>
  <c r="L39" i="17"/>
  <c r="K39" i="17"/>
  <c r="J39" i="17"/>
  <c r="I47" i="17"/>
  <c r="M47" i="17"/>
  <c r="L47" i="17"/>
  <c r="K47" i="17"/>
  <c r="J47" i="17"/>
  <c r="I10" i="18"/>
  <c r="J10" i="18"/>
  <c r="I14" i="18"/>
  <c r="K14" i="18"/>
  <c r="J14" i="18"/>
  <c r="I18" i="18"/>
  <c r="J18" i="18"/>
  <c r="I23" i="18"/>
  <c r="H22" i="18"/>
  <c r="K23" i="18"/>
  <c r="J23" i="18"/>
  <c r="I27" i="18"/>
  <c r="K27" i="18"/>
  <c r="J27" i="18"/>
  <c r="I31" i="18"/>
  <c r="J31" i="18"/>
  <c r="I40" i="18"/>
  <c r="H48" i="18"/>
  <c r="K40" i="18"/>
  <c r="J40" i="18"/>
  <c r="I44" i="18"/>
  <c r="J44" i="18"/>
  <c r="I53" i="18"/>
  <c r="K53" i="18"/>
  <c r="J53" i="18"/>
  <c r="I57" i="18"/>
  <c r="K57" i="18"/>
  <c r="J57" i="18"/>
  <c r="I61" i="18"/>
  <c r="J61" i="18"/>
  <c r="I66" i="18"/>
  <c r="K66" i="18"/>
  <c r="J66" i="18"/>
  <c r="I70" i="18"/>
  <c r="J70" i="18"/>
  <c r="I74" i="18"/>
  <c r="J74" i="18"/>
  <c r="R79" i="18"/>
  <c r="S79" i="18"/>
  <c r="Q78" i="18"/>
  <c r="T79" i="18"/>
  <c r="T80" i="18"/>
  <c r="R80" i="18"/>
  <c r="S80" i="18"/>
  <c r="AB87" i="18"/>
  <c r="AA87" i="18"/>
  <c r="Z87" i="18"/>
  <c r="T109" i="18"/>
  <c r="S109" i="18"/>
  <c r="R109" i="18"/>
  <c r="AB122" i="18"/>
  <c r="AA122" i="18"/>
  <c r="Z122" i="18"/>
  <c r="AB124" i="18"/>
  <c r="AA124" i="18"/>
  <c r="Z124" i="18"/>
  <c r="Y132" i="18"/>
  <c r="T145" i="18"/>
  <c r="S145" i="18"/>
  <c r="R145" i="18"/>
  <c r="AB158" i="18"/>
  <c r="AA158" i="18"/>
  <c r="Z158" i="18"/>
  <c r="Y29" i="19"/>
  <c r="X29" i="19"/>
  <c r="L117" i="15"/>
  <c r="K117" i="15"/>
  <c r="M117" i="15"/>
  <c r="J117" i="15"/>
  <c r="I117" i="15"/>
  <c r="L126" i="15"/>
  <c r="K126" i="15"/>
  <c r="M126" i="15"/>
  <c r="J126" i="15"/>
  <c r="I126" i="15"/>
  <c r="L135" i="15"/>
  <c r="K135" i="15"/>
  <c r="M135" i="15"/>
  <c r="J135" i="15"/>
  <c r="I135" i="15"/>
  <c r="L143" i="15"/>
  <c r="K143" i="15"/>
  <c r="M143" i="15"/>
  <c r="J143" i="15"/>
  <c r="I143" i="15"/>
  <c r="L152" i="15"/>
  <c r="K152" i="15"/>
  <c r="M152" i="15"/>
  <c r="J152" i="15"/>
  <c r="I152" i="15"/>
  <c r="L160" i="15"/>
  <c r="K160" i="15"/>
  <c r="J160" i="15"/>
  <c r="I160" i="15"/>
  <c r="M160" i="15"/>
  <c r="L24" i="16"/>
  <c r="K24" i="16"/>
  <c r="H23" i="16"/>
  <c r="M24" i="16"/>
  <c r="J24" i="16"/>
  <c r="I24" i="16"/>
  <c r="L32" i="16"/>
  <c r="K32" i="16"/>
  <c r="M32" i="16"/>
  <c r="J32" i="16"/>
  <c r="I32" i="16"/>
  <c r="H49" i="16"/>
  <c r="M41" i="16"/>
  <c r="L41" i="16"/>
  <c r="K41" i="16"/>
  <c r="J41" i="16"/>
  <c r="I41" i="16"/>
  <c r="M58" i="16"/>
  <c r="L58" i="16"/>
  <c r="K58" i="16"/>
  <c r="J58" i="16"/>
  <c r="I58" i="16"/>
  <c r="M67" i="16"/>
  <c r="L67" i="16"/>
  <c r="K67" i="16"/>
  <c r="J67" i="16"/>
  <c r="I67" i="16"/>
  <c r="M75" i="16"/>
  <c r="L75" i="16"/>
  <c r="K75" i="16"/>
  <c r="J75" i="16"/>
  <c r="I75" i="16"/>
  <c r="M84" i="16"/>
  <c r="L84" i="16"/>
  <c r="K84" i="16"/>
  <c r="I84" i="16"/>
  <c r="J84" i="16"/>
  <c r="M101" i="16"/>
  <c r="L101" i="16"/>
  <c r="K101" i="16"/>
  <c r="J101" i="16"/>
  <c r="I101" i="16"/>
  <c r="M110" i="16"/>
  <c r="L110" i="16"/>
  <c r="K110" i="16"/>
  <c r="J110" i="16"/>
  <c r="I110" i="16"/>
  <c r="M118" i="16"/>
  <c r="L118" i="16"/>
  <c r="K118" i="16"/>
  <c r="I118" i="16"/>
  <c r="J118" i="16"/>
  <c r="M127" i="16"/>
  <c r="L127" i="16"/>
  <c r="K127" i="16"/>
  <c r="J127" i="16"/>
  <c r="I127" i="16"/>
  <c r="M136" i="16"/>
  <c r="H135" i="16"/>
  <c r="L136" i="16"/>
  <c r="K136" i="16"/>
  <c r="J136" i="16"/>
  <c r="I136" i="16"/>
  <c r="M144" i="16"/>
  <c r="L144" i="16"/>
  <c r="K144" i="16"/>
  <c r="J144" i="16"/>
  <c r="I144" i="16"/>
  <c r="H161" i="16"/>
  <c r="M153" i="16"/>
  <c r="L153" i="16"/>
  <c r="K153" i="16"/>
  <c r="I153" i="16"/>
  <c r="J153" i="16"/>
  <c r="M11" i="17"/>
  <c r="L11" i="17"/>
  <c r="K11" i="17"/>
  <c r="I11" i="17"/>
  <c r="J11" i="17"/>
  <c r="M15" i="17"/>
  <c r="L15" i="17"/>
  <c r="K15" i="17"/>
  <c r="J15" i="17"/>
  <c r="I15" i="17"/>
  <c r="M19" i="17"/>
  <c r="L19" i="17"/>
  <c r="K19" i="17"/>
  <c r="J19" i="17"/>
  <c r="I19" i="17"/>
  <c r="M25" i="17"/>
  <c r="L25" i="17"/>
  <c r="K25" i="17"/>
  <c r="J25" i="17"/>
  <c r="I25" i="17"/>
  <c r="M33" i="17"/>
  <c r="L33" i="17"/>
  <c r="K33" i="17"/>
  <c r="I33" i="17"/>
  <c r="J33" i="17"/>
  <c r="M42" i="17"/>
  <c r="L42" i="17"/>
  <c r="K42" i="17"/>
  <c r="J42" i="17"/>
  <c r="I42" i="17"/>
  <c r="T10" i="18"/>
  <c r="S10" i="18"/>
  <c r="R10" i="18"/>
  <c r="AB10" i="18"/>
  <c r="AA10" i="18"/>
  <c r="Z10" i="18"/>
  <c r="T14" i="18"/>
  <c r="S14" i="18"/>
  <c r="R14" i="18"/>
  <c r="AB14" i="18"/>
  <c r="AA14" i="18"/>
  <c r="Z14" i="18"/>
  <c r="T18" i="18"/>
  <c r="S18" i="18"/>
  <c r="R18" i="18"/>
  <c r="AB18" i="18"/>
  <c r="AA18" i="18"/>
  <c r="Z18" i="18"/>
  <c r="Q22" i="18"/>
  <c r="T23" i="18"/>
  <c r="S23" i="18"/>
  <c r="R23" i="18"/>
  <c r="Y22" i="18"/>
  <c r="AB23" i="18"/>
  <c r="AA23" i="18"/>
  <c r="Z23" i="18"/>
  <c r="T27" i="18"/>
  <c r="S27" i="18"/>
  <c r="R27" i="18"/>
  <c r="AB27" i="18"/>
  <c r="AA27" i="18"/>
  <c r="Z27" i="18"/>
  <c r="T31" i="18"/>
  <c r="S31" i="18"/>
  <c r="R31" i="18"/>
  <c r="AB31" i="18"/>
  <c r="AA31" i="18"/>
  <c r="Z31" i="18"/>
  <c r="Q48" i="18"/>
  <c r="T40" i="18"/>
  <c r="S40" i="18"/>
  <c r="R40" i="18"/>
  <c r="Y48" i="18"/>
  <c r="AB40" i="18"/>
  <c r="AA40" i="18"/>
  <c r="Z40" i="18"/>
  <c r="T44" i="18"/>
  <c r="S44" i="18"/>
  <c r="R44" i="18"/>
  <c r="AB44" i="18"/>
  <c r="AA44" i="18"/>
  <c r="Z44" i="18"/>
  <c r="T53" i="18"/>
  <c r="S53" i="18"/>
  <c r="R53" i="18"/>
  <c r="AB53" i="18"/>
  <c r="AA53" i="18"/>
  <c r="Z53" i="18"/>
  <c r="T57" i="18"/>
  <c r="S57" i="18"/>
  <c r="R57" i="18"/>
  <c r="AB57" i="18"/>
  <c r="AA57" i="18"/>
  <c r="Z57" i="18"/>
  <c r="T61" i="18"/>
  <c r="S61" i="18"/>
  <c r="R61" i="18"/>
  <c r="AB61" i="18"/>
  <c r="AA61" i="18"/>
  <c r="Z61" i="18"/>
  <c r="T66" i="18"/>
  <c r="S66" i="18"/>
  <c r="R66" i="18"/>
  <c r="AB66" i="18"/>
  <c r="AA66" i="18"/>
  <c r="Z66" i="18"/>
  <c r="T70" i="18"/>
  <c r="S70" i="18"/>
  <c r="R70" i="18"/>
  <c r="AB70" i="18"/>
  <c r="AA70" i="18"/>
  <c r="Z70" i="18"/>
  <c r="T74" i="18"/>
  <c r="S74" i="18"/>
  <c r="R74" i="18"/>
  <c r="AB74" i="18"/>
  <c r="AA74" i="18"/>
  <c r="Z74" i="18"/>
  <c r="AB81" i="18"/>
  <c r="AA81" i="18"/>
  <c r="Z81" i="18"/>
  <c r="T85" i="18"/>
  <c r="S85" i="18"/>
  <c r="R85" i="18"/>
  <c r="AB98" i="18"/>
  <c r="AA98" i="18"/>
  <c r="Z98" i="18"/>
  <c r="T102" i="18"/>
  <c r="S102" i="18"/>
  <c r="R102" i="18"/>
  <c r="AB115" i="18"/>
  <c r="AA115" i="18"/>
  <c r="Z115" i="18"/>
  <c r="AB145" i="18"/>
  <c r="AA145" i="18"/>
  <c r="Z145" i="18"/>
  <c r="I48" i="19"/>
  <c r="H48" i="19"/>
  <c r="Y20" i="19"/>
  <c r="X20" i="19"/>
  <c r="I44" i="19"/>
  <c r="H44" i="19"/>
  <c r="J82" i="18"/>
  <c r="I82" i="18"/>
  <c r="H90" i="18"/>
  <c r="K82" i="18"/>
  <c r="J86" i="18"/>
  <c r="I86" i="18"/>
  <c r="K86" i="18"/>
  <c r="J95" i="18"/>
  <c r="I95" i="18"/>
  <c r="K95" i="18"/>
  <c r="J99" i="18"/>
  <c r="I99" i="18"/>
  <c r="K99" i="18"/>
  <c r="J103" i="18"/>
  <c r="I103" i="18"/>
  <c r="K103" i="18"/>
  <c r="J108" i="18"/>
  <c r="I108" i="18"/>
  <c r="K108" i="18"/>
  <c r="J112" i="18"/>
  <c r="I112" i="18"/>
  <c r="K112" i="18"/>
  <c r="J116" i="18"/>
  <c r="I116" i="18"/>
  <c r="K116" i="18"/>
  <c r="H120" i="18"/>
  <c r="J121" i="18"/>
  <c r="I121" i="18"/>
  <c r="K121" i="18"/>
  <c r="K125" i="18"/>
  <c r="J125" i="18"/>
  <c r="I125" i="18"/>
  <c r="K129" i="18"/>
  <c r="J129" i="18"/>
  <c r="I129" i="18"/>
  <c r="K138" i="18"/>
  <c r="J138" i="18"/>
  <c r="I138" i="18"/>
  <c r="H146" i="18"/>
  <c r="K142" i="18"/>
  <c r="J142" i="18"/>
  <c r="I142" i="18"/>
  <c r="K151" i="18"/>
  <c r="J151" i="18"/>
  <c r="I151" i="18"/>
  <c r="K155" i="18"/>
  <c r="J155" i="18"/>
  <c r="I155" i="18"/>
  <c r="K159" i="18"/>
  <c r="J159" i="18"/>
  <c r="I159" i="18"/>
  <c r="T82" i="18"/>
  <c r="R82" i="18"/>
  <c r="Q90" i="18"/>
  <c r="S82" i="18"/>
  <c r="AB82" i="18"/>
  <c r="Z82" i="18"/>
  <c r="Y90" i="18"/>
  <c r="AA82" i="18"/>
  <c r="T86" i="18"/>
  <c r="R86" i="18"/>
  <c r="S86" i="18"/>
  <c r="AB86" i="18"/>
  <c r="Z86" i="18"/>
  <c r="AA86" i="18"/>
  <c r="T95" i="18"/>
  <c r="R95" i="18"/>
  <c r="S95" i="18"/>
  <c r="AB95" i="18"/>
  <c r="Z95" i="18"/>
  <c r="AA95" i="18"/>
  <c r="T99" i="18"/>
  <c r="R99" i="18"/>
  <c r="S99" i="18"/>
  <c r="AB99" i="18"/>
  <c r="Z99" i="18"/>
  <c r="AA99" i="18"/>
  <c r="T103" i="18"/>
  <c r="R103" i="18"/>
  <c r="S103" i="18"/>
  <c r="AB103" i="18"/>
  <c r="Z103" i="18"/>
  <c r="AA103" i="18"/>
  <c r="T108" i="18"/>
  <c r="R108" i="18"/>
  <c r="S108" i="18"/>
  <c r="AB108" i="18"/>
  <c r="Z108" i="18"/>
  <c r="AA108" i="18"/>
  <c r="T112" i="18"/>
  <c r="R112" i="18"/>
  <c r="S112" i="18"/>
  <c r="AB112" i="18"/>
  <c r="Z112" i="18"/>
  <c r="AA112" i="18"/>
  <c r="T116" i="18"/>
  <c r="R116" i="18"/>
  <c r="S116" i="18"/>
  <c r="AB116" i="18"/>
  <c r="Z116" i="18"/>
  <c r="AA116" i="18"/>
  <c r="T121" i="18"/>
  <c r="R121" i="18"/>
  <c r="Q120" i="18"/>
  <c r="S121" i="18"/>
  <c r="AB121" i="18"/>
  <c r="Z121" i="18"/>
  <c r="Y120" i="18"/>
  <c r="AA121" i="18"/>
  <c r="T125" i="18"/>
  <c r="S125" i="18"/>
  <c r="R125" i="18"/>
  <c r="AB125" i="18"/>
  <c r="AA125" i="18"/>
  <c r="Z125" i="18"/>
  <c r="T129" i="18"/>
  <c r="S129" i="18"/>
  <c r="R129" i="18"/>
  <c r="AB129" i="18"/>
  <c r="AA129" i="18"/>
  <c r="Z129" i="18"/>
  <c r="T138" i="18"/>
  <c r="S138" i="18"/>
  <c r="R138" i="18"/>
  <c r="Q146" i="18"/>
  <c r="AB138" i="18"/>
  <c r="AA138" i="18"/>
  <c r="Z138" i="18"/>
  <c r="Y146" i="18"/>
  <c r="T142" i="18"/>
  <c r="S142" i="18"/>
  <c r="R142" i="18"/>
  <c r="AB142" i="18"/>
  <c r="AA142" i="18"/>
  <c r="Z142" i="18"/>
  <c r="T151" i="18"/>
  <c r="S151" i="18"/>
  <c r="R151" i="18"/>
  <c r="AB151" i="18"/>
  <c r="AA151" i="18"/>
  <c r="Z151" i="18"/>
  <c r="T155" i="18"/>
  <c r="S155" i="18"/>
  <c r="R155" i="18"/>
  <c r="AB155" i="18"/>
  <c r="AA155" i="18"/>
  <c r="Z155" i="18"/>
  <c r="T159" i="18"/>
  <c r="S159" i="18"/>
  <c r="R159" i="18"/>
  <c r="AB159" i="18"/>
  <c r="AA159" i="18"/>
  <c r="Z159" i="18"/>
  <c r="R10" i="21"/>
  <c r="T10" i="21"/>
  <c r="S10" i="21"/>
  <c r="J79" i="18"/>
  <c r="H78" i="18"/>
  <c r="K79" i="18"/>
  <c r="I79" i="18"/>
  <c r="K83" i="18"/>
  <c r="J83" i="18"/>
  <c r="I83" i="18"/>
  <c r="K87" i="18"/>
  <c r="J87" i="18"/>
  <c r="I87" i="18"/>
  <c r="K96" i="18"/>
  <c r="J96" i="18"/>
  <c r="H104" i="18"/>
  <c r="I96" i="18"/>
  <c r="K100" i="18"/>
  <c r="J100" i="18"/>
  <c r="I100" i="18"/>
  <c r="K109" i="18"/>
  <c r="J109" i="18"/>
  <c r="I109" i="18"/>
  <c r="K113" i="18"/>
  <c r="J113" i="18"/>
  <c r="I113" i="18"/>
  <c r="K117" i="18"/>
  <c r="J117" i="18"/>
  <c r="I117" i="18"/>
  <c r="K122" i="18"/>
  <c r="J122" i="18"/>
  <c r="I122" i="18"/>
  <c r="K126" i="18"/>
  <c r="J126" i="18"/>
  <c r="I126" i="18"/>
  <c r="K130" i="18"/>
  <c r="J130" i="18"/>
  <c r="I130" i="18"/>
  <c r="K135" i="18"/>
  <c r="J135" i="18"/>
  <c r="I135" i="18"/>
  <c r="H134" i="18"/>
  <c r="K139" i="18"/>
  <c r="J139" i="18"/>
  <c r="I139" i="18"/>
  <c r="K143" i="18"/>
  <c r="J143" i="18"/>
  <c r="I143" i="18"/>
  <c r="K152" i="18"/>
  <c r="J152" i="18"/>
  <c r="I152" i="18"/>
  <c r="H160" i="18"/>
  <c r="K156" i="18"/>
  <c r="J156" i="18"/>
  <c r="I156" i="18"/>
  <c r="T126" i="18"/>
  <c r="S126" i="18"/>
  <c r="R126" i="18"/>
  <c r="AB126" i="18"/>
  <c r="AA126" i="18"/>
  <c r="Z126" i="18"/>
  <c r="T130" i="18"/>
  <c r="S130" i="18"/>
  <c r="R130" i="18"/>
  <c r="AB130" i="18"/>
  <c r="AA130" i="18"/>
  <c r="Z130" i="18"/>
  <c r="T135" i="18"/>
  <c r="S135" i="18"/>
  <c r="R135" i="18"/>
  <c r="Q134" i="18"/>
  <c r="AB135" i="18"/>
  <c r="AA135" i="18"/>
  <c r="Z135" i="18"/>
  <c r="Y134" i="18"/>
  <c r="T139" i="18"/>
  <c r="S139" i="18"/>
  <c r="R139" i="18"/>
  <c r="AB139" i="18"/>
  <c r="AA139" i="18"/>
  <c r="Z139" i="18"/>
  <c r="T143" i="18"/>
  <c r="S143" i="18"/>
  <c r="R143" i="18"/>
  <c r="AB143" i="18"/>
  <c r="AA143" i="18"/>
  <c r="Z143" i="18"/>
  <c r="T152" i="18"/>
  <c r="S152" i="18"/>
  <c r="R152" i="18"/>
  <c r="Q160" i="18"/>
  <c r="AB152" i="18"/>
  <c r="AA152" i="18"/>
  <c r="Z152" i="18"/>
  <c r="Y160" i="18"/>
  <c r="T156" i="18"/>
  <c r="S156" i="18"/>
  <c r="R156" i="18"/>
  <c r="AB156" i="18"/>
  <c r="AA156" i="18"/>
  <c r="Z156" i="18"/>
  <c r="Q19" i="19"/>
  <c r="P19" i="19"/>
  <c r="Y25" i="19"/>
  <c r="X25" i="19"/>
  <c r="Q28" i="19"/>
  <c r="P28" i="19"/>
  <c r="I31" i="19"/>
  <c r="H31" i="19"/>
  <c r="Y33" i="19"/>
  <c r="X33" i="19"/>
  <c r="I40" i="19"/>
  <c r="H40" i="19"/>
  <c r="R20" i="21"/>
  <c r="T20" i="21"/>
  <c r="S20" i="21"/>
  <c r="K80" i="18"/>
  <c r="J80" i="18"/>
  <c r="I80" i="18"/>
  <c r="J84" i="18"/>
  <c r="I84" i="18"/>
  <c r="K84" i="18"/>
  <c r="J88" i="18"/>
  <c r="I88" i="18"/>
  <c r="K88" i="18"/>
  <c r="J93" i="18"/>
  <c r="I93" i="18"/>
  <c r="H92" i="18"/>
  <c r="K93" i="18"/>
  <c r="J97" i="18"/>
  <c r="I97" i="18"/>
  <c r="K97" i="18"/>
  <c r="J101" i="18"/>
  <c r="I101" i="18"/>
  <c r="K101" i="18"/>
  <c r="J110" i="18"/>
  <c r="I110" i="18"/>
  <c r="H118" i="18"/>
  <c r="K110" i="18"/>
  <c r="J114" i="18"/>
  <c r="I114" i="18"/>
  <c r="K114" i="18"/>
  <c r="J123" i="18"/>
  <c r="I123" i="18"/>
  <c r="K123" i="18"/>
  <c r="J127" i="18"/>
  <c r="I127" i="18"/>
  <c r="K127" i="18"/>
  <c r="J131" i="18"/>
  <c r="I131" i="18"/>
  <c r="K131" i="18"/>
  <c r="J136" i="18"/>
  <c r="I136" i="18"/>
  <c r="K136" i="18"/>
  <c r="J140" i="18"/>
  <c r="I140" i="18"/>
  <c r="K140" i="18"/>
  <c r="J144" i="18"/>
  <c r="I144" i="18"/>
  <c r="K144" i="18"/>
  <c r="J149" i="18"/>
  <c r="I149" i="18"/>
  <c r="H148" i="18"/>
  <c r="K149" i="18"/>
  <c r="J153" i="18"/>
  <c r="I153" i="18"/>
  <c r="K153" i="18"/>
  <c r="J157" i="18"/>
  <c r="I157" i="18"/>
  <c r="K157" i="18"/>
  <c r="R84" i="18"/>
  <c r="T84" i="18"/>
  <c r="S84" i="18"/>
  <c r="Z84" i="18"/>
  <c r="AB84" i="18"/>
  <c r="AA84" i="18"/>
  <c r="R88" i="18"/>
  <c r="T88" i="18"/>
  <c r="S88" i="18"/>
  <c r="Z88" i="18"/>
  <c r="AB88" i="18"/>
  <c r="AA88" i="18"/>
  <c r="R93" i="18"/>
  <c r="T93" i="18"/>
  <c r="Q92" i="18"/>
  <c r="S93" i="18"/>
  <c r="Z93" i="18"/>
  <c r="AB93" i="18"/>
  <c r="AA93" i="18"/>
  <c r="Y92" i="18"/>
  <c r="R97" i="18"/>
  <c r="T97" i="18"/>
  <c r="S97" i="18"/>
  <c r="Z97" i="18"/>
  <c r="AB97" i="18"/>
  <c r="AA97" i="18"/>
  <c r="R101" i="18"/>
  <c r="T101" i="18"/>
  <c r="S101" i="18"/>
  <c r="Z101" i="18"/>
  <c r="AB101" i="18"/>
  <c r="AA101" i="18"/>
  <c r="R110" i="18"/>
  <c r="Q118" i="18"/>
  <c r="T110" i="18"/>
  <c r="S110" i="18"/>
  <c r="Z110" i="18"/>
  <c r="Y118" i="18"/>
  <c r="AB110" i="18"/>
  <c r="AA110" i="18"/>
  <c r="R114" i="18"/>
  <c r="T114" i="18"/>
  <c r="S114" i="18"/>
  <c r="Z114" i="18"/>
  <c r="AB114" i="18"/>
  <c r="AA114" i="18"/>
  <c r="R123" i="18"/>
  <c r="T123" i="18"/>
  <c r="S123" i="18"/>
  <c r="Z123" i="18"/>
  <c r="AB123" i="18"/>
  <c r="AA123" i="18"/>
  <c r="R127" i="18"/>
  <c r="T127" i="18"/>
  <c r="S127" i="18"/>
  <c r="Z127" i="18"/>
  <c r="AB127" i="18"/>
  <c r="AA127" i="18"/>
  <c r="R131" i="18"/>
  <c r="T131" i="18"/>
  <c r="S131" i="18"/>
  <c r="Z131" i="18"/>
  <c r="AB131" i="18"/>
  <c r="AA131" i="18"/>
  <c r="R136" i="18"/>
  <c r="T136" i="18"/>
  <c r="S136" i="18"/>
  <c r="Z136" i="18"/>
  <c r="AB136" i="18"/>
  <c r="AA136" i="18"/>
  <c r="R140" i="18"/>
  <c r="T140" i="18"/>
  <c r="S140" i="18"/>
  <c r="Z140" i="18"/>
  <c r="AB140" i="18"/>
  <c r="AA140" i="18"/>
  <c r="R144" i="18"/>
  <c r="T144" i="18"/>
  <c r="S144" i="18"/>
  <c r="Z144" i="18"/>
  <c r="AB144" i="18"/>
  <c r="AA144" i="18"/>
  <c r="R149" i="18"/>
  <c r="Q148" i="18"/>
  <c r="T149" i="18"/>
  <c r="S149" i="18"/>
  <c r="Z149" i="18"/>
  <c r="Y148" i="18"/>
  <c r="AB149" i="18"/>
  <c r="AA149" i="18"/>
  <c r="R153" i="18"/>
  <c r="T153" i="18"/>
  <c r="S153" i="18"/>
  <c r="Z153" i="18"/>
  <c r="AB153" i="18"/>
  <c r="AA153" i="18"/>
  <c r="R157" i="18"/>
  <c r="T157" i="18"/>
  <c r="S157" i="18"/>
  <c r="Z157" i="18"/>
  <c r="AB157" i="18"/>
  <c r="AA157" i="18"/>
  <c r="K85" i="18"/>
  <c r="J85" i="18"/>
  <c r="I85" i="18"/>
  <c r="K89" i="18"/>
  <c r="J89" i="18"/>
  <c r="I89" i="18"/>
  <c r="K94" i="18"/>
  <c r="J94" i="18"/>
  <c r="I94" i="18"/>
  <c r="K98" i="18"/>
  <c r="J98" i="18"/>
  <c r="I98" i="18"/>
  <c r="K102" i="18"/>
  <c r="J102" i="18"/>
  <c r="I102" i="18"/>
  <c r="H106" i="18"/>
  <c r="K107" i="18"/>
  <c r="J107" i="18"/>
  <c r="I107" i="18"/>
  <c r="K111" i="18"/>
  <c r="J111" i="18"/>
  <c r="I111" i="18"/>
  <c r="K115" i="18"/>
  <c r="J115" i="18"/>
  <c r="I115" i="18"/>
  <c r="H132" i="18"/>
  <c r="K124" i="18"/>
  <c r="J124" i="18"/>
  <c r="I124" i="18"/>
  <c r="K128" i="18"/>
  <c r="J128" i="18"/>
  <c r="I128" i="18"/>
  <c r="K137" i="18"/>
  <c r="J137" i="18"/>
  <c r="I137" i="18"/>
  <c r="K141" i="18"/>
  <c r="J141" i="18"/>
  <c r="I141" i="18"/>
  <c r="K145" i="18"/>
  <c r="J145" i="18"/>
  <c r="I145" i="18"/>
  <c r="K150" i="18"/>
  <c r="J150" i="18"/>
  <c r="I150" i="18"/>
  <c r="K154" i="18"/>
  <c r="J154" i="18"/>
  <c r="I154" i="18"/>
  <c r="K158" i="18"/>
  <c r="J158" i="18"/>
  <c r="I158" i="18"/>
  <c r="H53" i="21"/>
  <c r="J53" i="21"/>
  <c r="I53" i="21"/>
  <c r="H31" i="21"/>
  <c r="J31" i="21"/>
  <c r="I31" i="21"/>
  <c r="H68" i="21"/>
  <c r="J68" i="21"/>
  <c r="I68" i="21"/>
  <c r="R16" i="21"/>
  <c r="T16" i="21"/>
  <c r="S16" i="21"/>
  <c r="H44" i="21"/>
  <c r="J44" i="21"/>
  <c r="I44" i="21"/>
  <c r="R12" i="21"/>
  <c r="T12" i="21"/>
  <c r="S12" i="21"/>
  <c r="H35" i="21"/>
  <c r="J35" i="21"/>
  <c r="I35" i="21"/>
  <c r="H59" i="21"/>
  <c r="J59" i="21"/>
  <c r="I59" i="21"/>
  <c r="R18" i="21"/>
  <c r="T18" i="21"/>
  <c r="S18" i="21"/>
  <c r="H48" i="21"/>
  <c r="J48" i="21"/>
  <c r="I48" i="21"/>
  <c r="H27" i="21"/>
  <c r="J27" i="21"/>
  <c r="I27" i="21"/>
  <c r="R14" i="21"/>
  <c r="T14" i="21"/>
  <c r="S14" i="21"/>
  <c r="Q22" i="21"/>
  <c r="H40" i="21"/>
  <c r="J40" i="21"/>
  <c r="I40" i="21"/>
  <c r="H11" i="21"/>
  <c r="J11" i="21"/>
  <c r="I11" i="21"/>
  <c r="H13" i="21"/>
  <c r="J13" i="21"/>
  <c r="I13" i="21"/>
  <c r="H15" i="21"/>
  <c r="J15" i="21"/>
  <c r="I15" i="21"/>
  <c r="H17" i="21"/>
  <c r="J17" i="21"/>
  <c r="I17" i="21"/>
  <c r="H19" i="21"/>
  <c r="J19" i="21"/>
  <c r="I19" i="21"/>
  <c r="H21" i="21"/>
  <c r="J21" i="21"/>
  <c r="I21" i="21"/>
  <c r="H24" i="21"/>
  <c r="J24" i="21"/>
  <c r="I24" i="21"/>
  <c r="H28" i="21"/>
  <c r="J28" i="21"/>
  <c r="I28" i="21"/>
  <c r="G36" i="21"/>
  <c r="H32" i="21"/>
  <c r="J32" i="21"/>
  <c r="I32" i="21"/>
  <c r="H41" i="21"/>
  <c r="J41" i="21"/>
  <c r="I41" i="21"/>
  <c r="H45" i="21"/>
  <c r="J45" i="21"/>
  <c r="I45" i="21"/>
  <c r="H49" i="21"/>
  <c r="J49" i="21"/>
  <c r="I49" i="21"/>
  <c r="H54" i="21"/>
  <c r="J54" i="21"/>
  <c r="I54" i="21"/>
  <c r="H57" i="21"/>
  <c r="J57" i="21"/>
  <c r="I57" i="21"/>
  <c r="H66" i="21"/>
  <c r="J66" i="21"/>
  <c r="I66" i="21"/>
  <c r="H62" i="21"/>
  <c r="J62" i="21"/>
  <c r="I62" i="21"/>
  <c r="H56" i="21"/>
  <c r="J56" i="21"/>
  <c r="I56" i="21"/>
  <c r="G64" i="21"/>
  <c r="H10" i="21"/>
  <c r="J10" i="21"/>
  <c r="I10" i="21"/>
  <c r="H12" i="21"/>
  <c r="J12" i="21"/>
  <c r="I12" i="21"/>
  <c r="H14" i="21"/>
  <c r="J14" i="21"/>
  <c r="I14" i="21"/>
  <c r="G22" i="21"/>
  <c r="H16" i="21"/>
  <c r="J16" i="21"/>
  <c r="I16" i="21"/>
  <c r="H18" i="21"/>
  <c r="J18" i="21"/>
  <c r="I18" i="21"/>
  <c r="H20" i="21"/>
  <c r="J20" i="21"/>
  <c r="I20" i="21"/>
  <c r="H26" i="21"/>
  <c r="J26" i="21"/>
  <c r="I26" i="21"/>
  <c r="H30" i="21"/>
  <c r="J30" i="21"/>
  <c r="I30" i="21"/>
  <c r="H34" i="21"/>
  <c r="J34" i="21"/>
  <c r="I34" i="21"/>
  <c r="H39" i="21"/>
  <c r="J39" i="21"/>
  <c r="I39" i="21"/>
  <c r="H43" i="21"/>
  <c r="J43" i="21"/>
  <c r="I43" i="21"/>
  <c r="H47" i="21"/>
  <c r="J47" i="21"/>
  <c r="I47" i="21"/>
  <c r="H52" i="21"/>
  <c r="J52" i="21"/>
  <c r="I52" i="21"/>
  <c r="H61" i="21"/>
  <c r="J61" i="21"/>
  <c r="I61" i="21"/>
  <c r="H70" i="21"/>
  <c r="G78" i="21"/>
  <c r="J70" i="21"/>
  <c r="I70" i="21"/>
  <c r="H58" i="21"/>
  <c r="J58" i="21"/>
  <c r="I58" i="21"/>
  <c r="H67" i="21"/>
  <c r="J67" i="21"/>
  <c r="I67" i="21"/>
  <c r="R11" i="21"/>
  <c r="T11" i="21"/>
  <c r="S11" i="21"/>
  <c r="R13" i="21"/>
  <c r="T13" i="21"/>
  <c r="S13" i="21"/>
  <c r="R15" i="21"/>
  <c r="T15" i="21"/>
  <c r="S15" i="21"/>
  <c r="R17" i="21"/>
  <c r="T17" i="21"/>
  <c r="S17" i="21"/>
  <c r="R19" i="21"/>
  <c r="T19" i="21"/>
  <c r="S19" i="21"/>
  <c r="R21" i="21"/>
  <c r="T21" i="21"/>
  <c r="S21" i="21"/>
  <c r="H25" i="21"/>
  <c r="J25" i="21"/>
  <c r="I25" i="21"/>
  <c r="H29" i="21"/>
  <c r="J29" i="21"/>
  <c r="I29" i="21"/>
  <c r="H33" i="21"/>
  <c r="J33" i="21"/>
  <c r="I33" i="21"/>
  <c r="H38" i="21"/>
  <c r="J38" i="21"/>
  <c r="I38" i="21"/>
  <c r="H42" i="21"/>
  <c r="J42" i="21"/>
  <c r="I42" i="21"/>
  <c r="G50" i="21"/>
  <c r="H46" i="21"/>
  <c r="J46" i="21"/>
  <c r="I46" i="21"/>
  <c r="H55" i="21"/>
  <c r="J55" i="21"/>
  <c r="I55" i="21"/>
  <c r="H63" i="21"/>
  <c r="J63" i="21"/>
  <c r="I63" i="21"/>
  <c r="N11" i="22"/>
  <c r="M11" i="22"/>
  <c r="L11" i="22"/>
  <c r="K11" i="22"/>
  <c r="J11" i="22"/>
  <c r="H60" i="21"/>
  <c r="J60" i="21"/>
  <c r="I60" i="21"/>
  <c r="H69" i="21"/>
  <c r="J69" i="21"/>
  <c r="I69" i="21"/>
  <c r="N10" i="22"/>
  <c r="M10" i="22"/>
  <c r="L10" i="22"/>
  <c r="K10" i="22"/>
  <c r="J10" i="22"/>
  <c r="O58" i="24"/>
  <c r="N58" i="24"/>
  <c r="N9" i="22"/>
  <c r="M9" i="22"/>
  <c r="L9" i="22"/>
  <c r="K9" i="22"/>
  <c r="J9" i="22"/>
  <c r="O17" i="24"/>
  <c r="N17" i="24"/>
  <c r="O76" i="24"/>
  <c r="N76" i="24"/>
  <c r="O209" i="24"/>
  <c r="N209" i="24"/>
  <c r="O235" i="24"/>
  <c r="N235" i="24"/>
  <c r="O55" i="24"/>
  <c r="N55" i="24"/>
  <c r="M102" i="27"/>
  <c r="L102" i="27"/>
  <c r="K102" i="27"/>
  <c r="J102" i="27"/>
  <c r="I102" i="27"/>
  <c r="Z10" i="22"/>
  <c r="Y10" i="22"/>
  <c r="X10" i="22"/>
  <c r="AB10" i="22"/>
  <c r="AA10" i="22"/>
  <c r="O261" i="24"/>
  <c r="N261" i="24"/>
  <c r="O39" i="25"/>
  <c r="N39" i="25"/>
  <c r="M12" i="26"/>
  <c r="L12" i="26"/>
  <c r="K12" i="26"/>
  <c r="J12" i="26"/>
  <c r="I12" i="26"/>
  <c r="H20" i="26"/>
  <c r="Y9" i="22"/>
  <c r="X9" i="22"/>
  <c r="AB9" i="22"/>
  <c r="AA9" i="22"/>
  <c r="Z9" i="22"/>
  <c r="L17" i="22"/>
  <c r="K17" i="22"/>
  <c r="J17" i="22"/>
  <c r="N17" i="22"/>
  <c r="M17" i="22"/>
  <c r="O9" i="24"/>
  <c r="N9" i="24"/>
  <c r="H71" i="21"/>
  <c r="J71" i="21"/>
  <c r="I71" i="21"/>
  <c r="H72" i="21"/>
  <c r="J72" i="21"/>
  <c r="I72" i="21"/>
  <c r="H73" i="21"/>
  <c r="J73" i="21"/>
  <c r="I73" i="21"/>
  <c r="H74" i="21"/>
  <c r="J74" i="21"/>
  <c r="I74" i="21"/>
  <c r="H75" i="21"/>
  <c r="J75" i="21"/>
  <c r="I75" i="21"/>
  <c r="H76" i="21"/>
  <c r="J76" i="21"/>
  <c r="I76" i="21"/>
  <c r="H77" i="21"/>
  <c r="J77" i="21"/>
  <c r="I77" i="21"/>
  <c r="H80" i="21"/>
  <c r="J80" i="21"/>
  <c r="I80" i="21"/>
  <c r="H81" i="21"/>
  <c r="J81" i="21"/>
  <c r="I81" i="21"/>
  <c r="H82" i="21"/>
  <c r="J82" i="21"/>
  <c r="I82" i="21"/>
  <c r="H83" i="21"/>
  <c r="J83" i="21"/>
  <c r="I83" i="21"/>
  <c r="H84" i="21"/>
  <c r="G92" i="21"/>
  <c r="J84" i="21"/>
  <c r="I84" i="21"/>
  <c r="H85" i="21"/>
  <c r="J85" i="21"/>
  <c r="I85" i="21"/>
  <c r="H86" i="21"/>
  <c r="J86" i="21"/>
  <c r="I86" i="21"/>
  <c r="H87" i="21"/>
  <c r="J87" i="21"/>
  <c r="I87" i="21"/>
  <c r="H88" i="21"/>
  <c r="J88" i="21"/>
  <c r="I88" i="21"/>
  <c r="H89" i="21"/>
  <c r="J89" i="21"/>
  <c r="I89" i="21"/>
  <c r="H90" i="21"/>
  <c r="J90" i="21"/>
  <c r="I90" i="21"/>
  <c r="H91" i="21"/>
  <c r="J91" i="21"/>
  <c r="I91" i="21"/>
  <c r="H94" i="21"/>
  <c r="J94" i="21"/>
  <c r="I94" i="21"/>
  <c r="H95" i="21"/>
  <c r="J95" i="21"/>
  <c r="I95" i="21"/>
  <c r="H96" i="21"/>
  <c r="J96" i="21"/>
  <c r="I96" i="21"/>
  <c r="H97" i="21"/>
  <c r="J97" i="21"/>
  <c r="I97" i="21"/>
  <c r="H98" i="21"/>
  <c r="G106" i="21"/>
  <c r="J98" i="21"/>
  <c r="I98" i="21"/>
  <c r="H99" i="21"/>
  <c r="J99" i="21"/>
  <c r="I99" i="21"/>
  <c r="H100" i="21"/>
  <c r="J100" i="21"/>
  <c r="I100" i="21"/>
  <c r="H101" i="21"/>
  <c r="J101" i="21"/>
  <c r="I101" i="21"/>
  <c r="H102" i="21"/>
  <c r="J102" i="21"/>
  <c r="I102" i="21"/>
  <c r="H103" i="21"/>
  <c r="J103" i="21"/>
  <c r="I103" i="21"/>
  <c r="H104" i="21"/>
  <c r="J104" i="21"/>
  <c r="I104" i="21"/>
  <c r="H105" i="21"/>
  <c r="J105" i="21"/>
  <c r="I105" i="21"/>
  <c r="H108" i="21"/>
  <c r="J108" i="21"/>
  <c r="I108" i="21"/>
  <c r="H109" i="21"/>
  <c r="J109" i="21"/>
  <c r="I109" i="21"/>
  <c r="H110" i="21"/>
  <c r="J110" i="21"/>
  <c r="I110" i="21"/>
  <c r="H111" i="21"/>
  <c r="J111" i="21"/>
  <c r="I111" i="21"/>
  <c r="H112" i="21"/>
  <c r="G120" i="21"/>
  <c r="J112" i="21"/>
  <c r="I112" i="21"/>
  <c r="H113" i="21"/>
  <c r="J113" i="21"/>
  <c r="I113" i="21"/>
  <c r="H114" i="21"/>
  <c r="J114" i="21"/>
  <c r="I114" i="21"/>
  <c r="H115" i="21"/>
  <c r="J115" i="21"/>
  <c r="I115" i="21"/>
  <c r="H116" i="21"/>
  <c r="J116" i="21"/>
  <c r="I116" i="21"/>
  <c r="H117" i="21"/>
  <c r="J117" i="21"/>
  <c r="I117" i="21"/>
  <c r="H118" i="21"/>
  <c r="J118" i="21"/>
  <c r="I118" i="21"/>
  <c r="H119" i="21"/>
  <c r="J119" i="21"/>
  <c r="I119" i="21"/>
  <c r="H122" i="21"/>
  <c r="J122" i="21"/>
  <c r="I122" i="21"/>
  <c r="H123" i="21"/>
  <c r="J123" i="21"/>
  <c r="I123" i="21"/>
  <c r="H124" i="21"/>
  <c r="J124" i="21"/>
  <c r="I124" i="21"/>
  <c r="H125" i="21"/>
  <c r="J125" i="21"/>
  <c r="I125" i="21"/>
  <c r="H126" i="21"/>
  <c r="G134" i="21"/>
  <c r="J126" i="21"/>
  <c r="I126" i="21"/>
  <c r="H127" i="21"/>
  <c r="J127" i="21"/>
  <c r="I127" i="21"/>
  <c r="H128" i="21"/>
  <c r="J128" i="21"/>
  <c r="I128" i="21"/>
  <c r="H129" i="21"/>
  <c r="J129" i="21"/>
  <c r="I129" i="21"/>
  <c r="H130" i="21"/>
  <c r="J130" i="21"/>
  <c r="I130" i="21"/>
  <c r="H131" i="21"/>
  <c r="J131" i="21"/>
  <c r="I131" i="21"/>
  <c r="H132" i="21"/>
  <c r="J132" i="21"/>
  <c r="I132" i="21"/>
  <c r="H133" i="21"/>
  <c r="J133" i="21"/>
  <c r="I133" i="21"/>
  <c r="H136" i="21"/>
  <c r="J136" i="21"/>
  <c r="I136" i="21"/>
  <c r="H137" i="21"/>
  <c r="J137" i="21"/>
  <c r="I137" i="21"/>
  <c r="H138" i="21"/>
  <c r="J138" i="21"/>
  <c r="I138" i="21"/>
  <c r="H139" i="21"/>
  <c r="J139" i="21"/>
  <c r="I139" i="21"/>
  <c r="H140" i="21"/>
  <c r="G148" i="21"/>
  <c r="J140" i="21"/>
  <c r="I140" i="21"/>
  <c r="H141" i="21"/>
  <c r="J141" i="21"/>
  <c r="I141" i="21"/>
  <c r="H142" i="21"/>
  <c r="J142" i="21"/>
  <c r="I142" i="21"/>
  <c r="H143" i="21"/>
  <c r="J143" i="21"/>
  <c r="I143" i="21"/>
  <c r="H144" i="21"/>
  <c r="J144" i="21"/>
  <c r="I144" i="21"/>
  <c r="H145" i="21"/>
  <c r="J145" i="21"/>
  <c r="I145" i="21"/>
  <c r="H146" i="21"/>
  <c r="J146" i="21"/>
  <c r="I146" i="21"/>
  <c r="H147" i="21"/>
  <c r="J147" i="21"/>
  <c r="I147" i="21"/>
  <c r="H150" i="21"/>
  <c r="J150" i="21"/>
  <c r="I150" i="21"/>
  <c r="H151" i="21"/>
  <c r="J151" i="21"/>
  <c r="I151" i="21"/>
  <c r="H152" i="21"/>
  <c r="J152" i="21"/>
  <c r="I152" i="21"/>
  <c r="H153" i="21"/>
  <c r="J153" i="21"/>
  <c r="I153" i="21"/>
  <c r="H154" i="21"/>
  <c r="G162" i="21"/>
  <c r="J154" i="21"/>
  <c r="I154" i="21"/>
  <c r="H155" i="21"/>
  <c r="J155" i="21"/>
  <c r="I155" i="21"/>
  <c r="H156" i="21"/>
  <c r="J156" i="21"/>
  <c r="I156" i="21"/>
  <c r="H157" i="21"/>
  <c r="J157" i="21"/>
  <c r="I157" i="21"/>
  <c r="H158" i="21"/>
  <c r="J158" i="21"/>
  <c r="I158" i="21"/>
  <c r="H159" i="21"/>
  <c r="J159" i="21"/>
  <c r="I159" i="21"/>
  <c r="H160" i="21"/>
  <c r="J160" i="21"/>
  <c r="I160" i="21"/>
  <c r="H161" i="21"/>
  <c r="J161" i="21"/>
  <c r="I161" i="21"/>
  <c r="N13" i="22"/>
  <c r="L13" i="22"/>
  <c r="K13" i="22"/>
  <c r="J13" i="22"/>
  <c r="M13" i="22"/>
  <c r="I21" i="22"/>
  <c r="O188" i="24"/>
  <c r="N188" i="24"/>
  <c r="M12" i="22"/>
  <c r="N12" i="22"/>
  <c r="L12" i="22"/>
  <c r="K12" i="22"/>
  <c r="J12" i="22"/>
  <c r="X12" i="22"/>
  <c r="AB12" i="22"/>
  <c r="AA12" i="22"/>
  <c r="Z12" i="22"/>
  <c r="Y12" i="22"/>
  <c r="O36" i="24"/>
  <c r="N36" i="24"/>
  <c r="N80" i="24"/>
  <c r="O80" i="24"/>
  <c r="O55" i="25"/>
  <c r="N55" i="25"/>
  <c r="O104" i="25"/>
  <c r="N104" i="25"/>
  <c r="N20" i="22"/>
  <c r="M20" i="22"/>
  <c r="K20" i="22"/>
  <c r="J20" i="22"/>
  <c r="L20" i="22"/>
  <c r="O14" i="24"/>
  <c r="N14" i="24"/>
  <c r="O33" i="24"/>
  <c r="N33" i="24"/>
  <c r="O122" i="24"/>
  <c r="N122" i="24"/>
  <c r="O143" i="24"/>
  <c r="N143" i="24"/>
  <c r="O169" i="24"/>
  <c r="N169" i="24"/>
  <c r="O58" i="25"/>
  <c r="N58" i="25"/>
  <c r="N19" i="22"/>
  <c r="M19" i="22"/>
  <c r="L19" i="22"/>
  <c r="J19" i="22"/>
  <c r="K19" i="22"/>
  <c r="O11" i="24"/>
  <c r="N11" i="24"/>
  <c r="O38" i="24"/>
  <c r="N38" i="24"/>
  <c r="O103" i="24"/>
  <c r="N103" i="24"/>
  <c r="O232" i="24"/>
  <c r="N232" i="24"/>
  <c r="M18" i="22"/>
  <c r="L18" i="22"/>
  <c r="K18" i="22"/>
  <c r="N18" i="22"/>
  <c r="J18" i="22"/>
  <c r="M24" i="22"/>
  <c r="L24" i="22"/>
  <c r="K24" i="22"/>
  <c r="N24" i="22"/>
  <c r="J24" i="22"/>
  <c r="M26" i="22"/>
  <c r="L26" i="22"/>
  <c r="K26" i="22"/>
  <c r="N26" i="22"/>
  <c r="J26" i="22"/>
  <c r="M28" i="22"/>
  <c r="L28" i="22"/>
  <c r="K28" i="22"/>
  <c r="N28" i="22"/>
  <c r="J28" i="22"/>
  <c r="M30" i="22"/>
  <c r="L30" i="22"/>
  <c r="K30" i="22"/>
  <c r="J30" i="22"/>
  <c r="N30" i="22"/>
  <c r="M32" i="22"/>
  <c r="L32" i="22"/>
  <c r="K32" i="22"/>
  <c r="N32" i="22"/>
  <c r="J32" i="22"/>
  <c r="M34" i="22"/>
  <c r="L34" i="22"/>
  <c r="K34" i="22"/>
  <c r="N34" i="22"/>
  <c r="J34" i="22"/>
  <c r="M37" i="22"/>
  <c r="L37" i="22"/>
  <c r="K37" i="22"/>
  <c r="N37" i="22"/>
  <c r="J37" i="22"/>
  <c r="M39" i="22"/>
  <c r="L39" i="22"/>
  <c r="K39" i="22"/>
  <c r="J39" i="22"/>
  <c r="N39" i="22"/>
  <c r="M41" i="22"/>
  <c r="L41" i="22"/>
  <c r="K41" i="22"/>
  <c r="I49" i="22"/>
  <c r="N41" i="22"/>
  <c r="J41" i="22"/>
  <c r="M43" i="22"/>
  <c r="L43" i="22"/>
  <c r="K43" i="22"/>
  <c r="N43" i="22"/>
  <c r="J43" i="22"/>
  <c r="M45" i="22"/>
  <c r="L45" i="22"/>
  <c r="K45" i="22"/>
  <c r="N45" i="22"/>
  <c r="J45" i="22"/>
  <c r="M47" i="22"/>
  <c r="L47" i="22"/>
  <c r="K47" i="22"/>
  <c r="J47" i="22"/>
  <c r="N47" i="22"/>
  <c r="M52" i="22"/>
  <c r="L52" i="22"/>
  <c r="K52" i="22"/>
  <c r="N52" i="22"/>
  <c r="J52" i="22"/>
  <c r="M54" i="22"/>
  <c r="L54" i="22"/>
  <c r="K54" i="22"/>
  <c r="N54" i="22"/>
  <c r="J54" i="22"/>
  <c r="M56" i="22"/>
  <c r="L56" i="22"/>
  <c r="K56" i="22"/>
  <c r="J56" i="22"/>
  <c r="N56" i="22"/>
  <c r="M58" i="22"/>
  <c r="L58" i="22"/>
  <c r="K58" i="22"/>
  <c r="N58" i="22"/>
  <c r="J58" i="22"/>
  <c r="M60" i="22"/>
  <c r="L60" i="22"/>
  <c r="K60" i="22"/>
  <c r="N60" i="22"/>
  <c r="J60" i="22"/>
  <c r="M62" i="22"/>
  <c r="L62" i="22"/>
  <c r="K62" i="22"/>
  <c r="N62" i="22"/>
  <c r="J62" i="22"/>
  <c r="M65" i="22"/>
  <c r="L65" i="22"/>
  <c r="K65" i="22"/>
  <c r="J65" i="22"/>
  <c r="N65" i="22"/>
  <c r="M67" i="22"/>
  <c r="L67" i="22"/>
  <c r="K67" i="22"/>
  <c r="N67" i="22"/>
  <c r="J67" i="22"/>
  <c r="M69" i="22"/>
  <c r="L69" i="22"/>
  <c r="K69" i="22"/>
  <c r="I77" i="22"/>
  <c r="N69" i="22"/>
  <c r="J69" i="22"/>
  <c r="M71" i="22"/>
  <c r="L71" i="22"/>
  <c r="K71" i="22"/>
  <c r="N71" i="22"/>
  <c r="J71" i="22"/>
  <c r="M73" i="22"/>
  <c r="L73" i="22"/>
  <c r="K73" i="22"/>
  <c r="J73" i="22"/>
  <c r="N73" i="22"/>
  <c r="M75" i="22"/>
  <c r="L75" i="22"/>
  <c r="K75" i="22"/>
  <c r="N75" i="22"/>
  <c r="J75" i="22"/>
  <c r="M80" i="22"/>
  <c r="L80" i="22"/>
  <c r="K80" i="22"/>
  <c r="N80" i="22"/>
  <c r="J80" i="22"/>
  <c r="M82" i="22"/>
  <c r="L82" i="22"/>
  <c r="K82" i="22"/>
  <c r="J82" i="22"/>
  <c r="N82" i="22"/>
  <c r="M84" i="22"/>
  <c r="L84" i="22"/>
  <c r="K84" i="22"/>
  <c r="N84" i="22"/>
  <c r="J84" i="22"/>
  <c r="M86" i="22"/>
  <c r="L86" i="22"/>
  <c r="K86" i="22"/>
  <c r="N86" i="22"/>
  <c r="J86" i="22"/>
  <c r="M88" i="22"/>
  <c r="L88" i="22"/>
  <c r="K88" i="22"/>
  <c r="N88" i="22"/>
  <c r="J88" i="22"/>
  <c r="M90" i="22"/>
  <c r="L90" i="22"/>
  <c r="K90" i="22"/>
  <c r="J90" i="22"/>
  <c r="N90" i="22"/>
  <c r="M93" i="22"/>
  <c r="L93" i="22"/>
  <c r="K93" i="22"/>
  <c r="N93" i="22"/>
  <c r="J93" i="22"/>
  <c r="M95" i="22"/>
  <c r="L95" i="22"/>
  <c r="K95" i="22"/>
  <c r="N95" i="22"/>
  <c r="J95" i="22"/>
  <c r="M97" i="22"/>
  <c r="L97" i="22"/>
  <c r="K97" i="22"/>
  <c r="I105" i="22"/>
  <c r="N97" i="22"/>
  <c r="J97" i="22"/>
  <c r="M99" i="22"/>
  <c r="L99" i="22"/>
  <c r="K99" i="22"/>
  <c r="J99" i="22"/>
  <c r="N99" i="22"/>
  <c r="M101" i="22"/>
  <c r="L101" i="22"/>
  <c r="K101" i="22"/>
  <c r="N101" i="22"/>
  <c r="J101" i="22"/>
  <c r="M103" i="22"/>
  <c r="L103" i="22"/>
  <c r="K103" i="22"/>
  <c r="J103" i="22"/>
  <c r="N103" i="22"/>
  <c r="M108" i="22"/>
  <c r="L108" i="22"/>
  <c r="K108" i="22"/>
  <c r="J108" i="22"/>
  <c r="N108" i="22"/>
  <c r="M110" i="22"/>
  <c r="L110" i="22"/>
  <c r="K110" i="22"/>
  <c r="J110" i="22"/>
  <c r="N110" i="22"/>
  <c r="M112" i="22"/>
  <c r="L112" i="22"/>
  <c r="K112" i="22"/>
  <c r="J112" i="22"/>
  <c r="N112" i="22"/>
  <c r="M114" i="22"/>
  <c r="L114" i="22"/>
  <c r="K114" i="22"/>
  <c r="J114" i="22"/>
  <c r="N114" i="22"/>
  <c r="M116" i="22"/>
  <c r="L116" i="22"/>
  <c r="K116" i="22"/>
  <c r="J116" i="22"/>
  <c r="N116" i="22"/>
  <c r="M118" i="22"/>
  <c r="L118" i="22"/>
  <c r="K118" i="22"/>
  <c r="J118" i="22"/>
  <c r="N118" i="22"/>
  <c r="M121" i="22"/>
  <c r="L121" i="22"/>
  <c r="K121" i="22"/>
  <c r="J121" i="22"/>
  <c r="N121" i="22"/>
  <c r="M123" i="22"/>
  <c r="L123" i="22"/>
  <c r="K123" i="22"/>
  <c r="J123" i="22"/>
  <c r="N123" i="22"/>
  <c r="M125" i="22"/>
  <c r="L125" i="22"/>
  <c r="K125" i="22"/>
  <c r="J125" i="22"/>
  <c r="I133" i="22"/>
  <c r="N125" i="22"/>
  <c r="M127" i="22"/>
  <c r="L127" i="22"/>
  <c r="K127" i="22"/>
  <c r="J127" i="22"/>
  <c r="N127" i="22"/>
  <c r="M129" i="22"/>
  <c r="L129" i="22"/>
  <c r="K129" i="22"/>
  <c r="J129" i="22"/>
  <c r="N129" i="22"/>
  <c r="M131" i="22"/>
  <c r="L131" i="22"/>
  <c r="K131" i="22"/>
  <c r="J131" i="22"/>
  <c r="N131" i="22"/>
  <c r="M136" i="22"/>
  <c r="L136" i="22"/>
  <c r="K136" i="22"/>
  <c r="J136" i="22"/>
  <c r="N136" i="22"/>
  <c r="M138" i="22"/>
  <c r="L138" i="22"/>
  <c r="K138" i="22"/>
  <c r="J138" i="22"/>
  <c r="N138" i="22"/>
  <c r="M140" i="22"/>
  <c r="L140" i="22"/>
  <c r="K140" i="22"/>
  <c r="J140" i="22"/>
  <c r="N140" i="22"/>
  <c r="M142" i="22"/>
  <c r="L142" i="22"/>
  <c r="K142" i="22"/>
  <c r="J142" i="22"/>
  <c r="N142" i="22"/>
  <c r="M144" i="22"/>
  <c r="L144" i="22"/>
  <c r="K144" i="22"/>
  <c r="J144" i="22"/>
  <c r="N144" i="22"/>
  <c r="M146" i="22"/>
  <c r="L146" i="22"/>
  <c r="K146" i="22"/>
  <c r="J146" i="22"/>
  <c r="N146" i="22"/>
  <c r="M149" i="22"/>
  <c r="L149" i="22"/>
  <c r="K149" i="22"/>
  <c r="J149" i="22"/>
  <c r="N149" i="22"/>
  <c r="M151" i="22"/>
  <c r="L151" i="22"/>
  <c r="K151" i="22"/>
  <c r="J151" i="22"/>
  <c r="N151" i="22"/>
  <c r="M153" i="22"/>
  <c r="L153" i="22"/>
  <c r="K153" i="22"/>
  <c r="J153" i="22"/>
  <c r="I161" i="22"/>
  <c r="N153" i="22"/>
  <c r="M155" i="22"/>
  <c r="L155" i="22"/>
  <c r="K155" i="22"/>
  <c r="J155" i="22"/>
  <c r="N155" i="22"/>
  <c r="M157" i="22"/>
  <c r="L157" i="22"/>
  <c r="K157" i="22"/>
  <c r="J157" i="22"/>
  <c r="N157" i="22"/>
  <c r="M159" i="22"/>
  <c r="L159" i="22"/>
  <c r="K159" i="22"/>
  <c r="J159" i="22"/>
  <c r="N159" i="22"/>
  <c r="O16" i="24"/>
  <c r="N16" i="24"/>
  <c r="O35" i="24"/>
  <c r="N35" i="24"/>
  <c r="O166" i="24"/>
  <c r="N166" i="24"/>
  <c r="O187" i="24"/>
  <c r="N187" i="24"/>
  <c r="O213" i="24"/>
  <c r="N213" i="24"/>
  <c r="O9" i="25"/>
  <c r="N9" i="25"/>
  <c r="O77" i="25"/>
  <c r="N77" i="25"/>
  <c r="M26" i="26"/>
  <c r="L26" i="26"/>
  <c r="K26" i="26"/>
  <c r="J26" i="26"/>
  <c r="I26" i="26"/>
  <c r="H34" i="26"/>
  <c r="O13" i="24"/>
  <c r="N13" i="24"/>
  <c r="O32" i="24"/>
  <c r="N32" i="24"/>
  <c r="O40" i="24"/>
  <c r="N40" i="24"/>
  <c r="O84" i="24"/>
  <c r="N84" i="24"/>
  <c r="O100" i="24"/>
  <c r="N100" i="24"/>
  <c r="O121" i="24"/>
  <c r="N121" i="24"/>
  <c r="O147" i="24"/>
  <c r="N147" i="24"/>
  <c r="O12" i="25"/>
  <c r="N12" i="25"/>
  <c r="O82" i="25"/>
  <c r="N82" i="25"/>
  <c r="M29" i="26"/>
  <c r="L29" i="26"/>
  <c r="K29" i="26"/>
  <c r="J29" i="26"/>
  <c r="I29" i="26"/>
  <c r="K16" i="22"/>
  <c r="J16" i="22"/>
  <c r="N16" i="22"/>
  <c r="M16" i="22"/>
  <c r="L16" i="22"/>
  <c r="G63" i="22"/>
  <c r="C77" i="22"/>
  <c r="G91" i="22"/>
  <c r="C105" i="22"/>
  <c r="G119" i="22"/>
  <c r="C133" i="22"/>
  <c r="G147" i="22"/>
  <c r="C161" i="22"/>
  <c r="O10" i="24"/>
  <c r="N10" i="24"/>
  <c r="L12" i="24"/>
  <c r="J14" i="24"/>
  <c r="H16" i="24"/>
  <c r="O18" i="24"/>
  <c r="N18" i="24"/>
  <c r="L20" i="24"/>
  <c r="L31" i="24"/>
  <c r="J33" i="24"/>
  <c r="H35" i="24"/>
  <c r="O37" i="24"/>
  <c r="N37" i="24"/>
  <c r="L39" i="24"/>
  <c r="J41" i="24"/>
  <c r="H43" i="24"/>
  <c r="L77" i="24"/>
  <c r="J99" i="24"/>
  <c r="L102" i="24"/>
  <c r="H109" i="24"/>
  <c r="H120" i="24"/>
  <c r="L123" i="24"/>
  <c r="H141" i="24"/>
  <c r="L149" i="24"/>
  <c r="H167" i="24"/>
  <c r="J170" i="24"/>
  <c r="J191" i="24"/>
  <c r="L207" i="24"/>
  <c r="O210" i="24"/>
  <c r="N210" i="24"/>
  <c r="J217" i="24"/>
  <c r="O231" i="24"/>
  <c r="N231" i="24"/>
  <c r="F258" i="24"/>
  <c r="L260" i="24"/>
  <c r="H15" i="25"/>
  <c r="O17" i="25"/>
  <c r="N17" i="25"/>
  <c r="F36" i="25"/>
  <c r="L38" i="25"/>
  <c r="J62" i="25"/>
  <c r="H83" i="25"/>
  <c r="F101" i="25"/>
  <c r="L103" i="25"/>
  <c r="M17" i="26"/>
  <c r="L17" i="26"/>
  <c r="K17" i="26"/>
  <c r="J17" i="26"/>
  <c r="I17" i="26"/>
  <c r="C90" i="26"/>
  <c r="C132" i="26"/>
  <c r="J15" i="22"/>
  <c r="N15" i="22"/>
  <c r="M15" i="22"/>
  <c r="L15" i="22"/>
  <c r="K15" i="22"/>
  <c r="H35" i="22"/>
  <c r="D49" i="22"/>
  <c r="H63" i="22"/>
  <c r="D77" i="22"/>
  <c r="H91" i="22"/>
  <c r="D105" i="22"/>
  <c r="H119" i="22"/>
  <c r="D133" i="22"/>
  <c r="H147" i="22"/>
  <c r="D161" i="22"/>
  <c r="L9" i="24"/>
  <c r="J11" i="24"/>
  <c r="H13" i="24"/>
  <c r="N15" i="24"/>
  <c r="O15" i="24"/>
  <c r="L17" i="24"/>
  <c r="J19" i="24"/>
  <c r="H21" i="24"/>
  <c r="H32" i="24"/>
  <c r="N34" i="24"/>
  <c r="O34" i="24"/>
  <c r="L36" i="24"/>
  <c r="J38" i="24"/>
  <c r="H40" i="24"/>
  <c r="J57" i="24"/>
  <c r="H59" i="24"/>
  <c r="J76" i="24"/>
  <c r="J80" i="24"/>
  <c r="H101" i="24"/>
  <c r="J104" i="24"/>
  <c r="J125" i="24"/>
  <c r="L141" i="24"/>
  <c r="F143" i="24"/>
  <c r="O144" i="24"/>
  <c r="N144" i="24"/>
  <c r="J151" i="24"/>
  <c r="O165" i="24"/>
  <c r="N165" i="24"/>
  <c r="H172" i="24"/>
  <c r="L175" i="24"/>
  <c r="O191" i="24"/>
  <c r="N191" i="24"/>
  <c r="H193" i="24"/>
  <c r="J209" i="24"/>
  <c r="L212" i="24"/>
  <c r="H219" i="24"/>
  <c r="H230" i="24"/>
  <c r="L233" i="24"/>
  <c r="L237" i="24"/>
  <c r="F261" i="24"/>
  <c r="L263" i="24"/>
  <c r="H18" i="25"/>
  <c r="O31" i="25"/>
  <c r="N31" i="25"/>
  <c r="F39" i="25"/>
  <c r="L41" i="25"/>
  <c r="F55" i="25"/>
  <c r="L57" i="25"/>
  <c r="J78" i="25"/>
  <c r="F104" i="25"/>
  <c r="L106" i="25"/>
  <c r="M57" i="26"/>
  <c r="L57" i="26"/>
  <c r="K57" i="26"/>
  <c r="J57" i="26"/>
  <c r="I57" i="26"/>
  <c r="L125" i="26"/>
  <c r="K125" i="26"/>
  <c r="M125" i="26"/>
  <c r="J125" i="26"/>
  <c r="I125" i="26"/>
  <c r="H21" i="22"/>
  <c r="M14" i="22"/>
  <c r="L14" i="22"/>
  <c r="K14" i="22"/>
  <c r="N14" i="22"/>
  <c r="J14" i="22"/>
  <c r="M23" i="22"/>
  <c r="L23" i="22"/>
  <c r="K23" i="22"/>
  <c r="N23" i="22"/>
  <c r="J23" i="22"/>
  <c r="M25" i="22"/>
  <c r="L25" i="22"/>
  <c r="K25" i="22"/>
  <c r="N25" i="22"/>
  <c r="J25" i="22"/>
  <c r="I35" i="22"/>
  <c r="M27" i="22"/>
  <c r="L27" i="22"/>
  <c r="K27" i="22"/>
  <c r="N27" i="22"/>
  <c r="J27" i="22"/>
  <c r="M29" i="22"/>
  <c r="L29" i="22"/>
  <c r="K29" i="22"/>
  <c r="N29" i="22"/>
  <c r="J29" i="22"/>
  <c r="M31" i="22"/>
  <c r="L31" i="22"/>
  <c r="K31" i="22"/>
  <c r="N31" i="22"/>
  <c r="J31" i="22"/>
  <c r="M33" i="22"/>
  <c r="L33" i="22"/>
  <c r="K33" i="22"/>
  <c r="N33" i="22"/>
  <c r="J33" i="22"/>
  <c r="M38" i="22"/>
  <c r="L38" i="22"/>
  <c r="K38" i="22"/>
  <c r="N38" i="22"/>
  <c r="J38" i="22"/>
  <c r="M40" i="22"/>
  <c r="L40" i="22"/>
  <c r="K40" i="22"/>
  <c r="N40" i="22"/>
  <c r="J40" i="22"/>
  <c r="E49" i="22"/>
  <c r="M42" i="22"/>
  <c r="L42" i="22"/>
  <c r="K42" i="22"/>
  <c r="N42" i="22"/>
  <c r="J42" i="22"/>
  <c r="M44" i="22"/>
  <c r="L44" i="22"/>
  <c r="K44" i="22"/>
  <c r="N44" i="22"/>
  <c r="J44" i="22"/>
  <c r="M46" i="22"/>
  <c r="L46" i="22"/>
  <c r="K46" i="22"/>
  <c r="N46" i="22"/>
  <c r="J46" i="22"/>
  <c r="M48" i="22"/>
  <c r="L48" i="22"/>
  <c r="K48" i="22"/>
  <c r="N48" i="22"/>
  <c r="J48" i="22"/>
  <c r="M51" i="22"/>
  <c r="L51" i="22"/>
  <c r="K51" i="22"/>
  <c r="N51" i="22"/>
  <c r="J51" i="22"/>
  <c r="M53" i="22"/>
  <c r="L53" i="22"/>
  <c r="K53" i="22"/>
  <c r="N53" i="22"/>
  <c r="J53" i="22"/>
  <c r="I63" i="22"/>
  <c r="M55" i="22"/>
  <c r="L55" i="22"/>
  <c r="K55" i="22"/>
  <c r="N55" i="22"/>
  <c r="J55" i="22"/>
  <c r="M57" i="22"/>
  <c r="L57" i="22"/>
  <c r="K57" i="22"/>
  <c r="N57" i="22"/>
  <c r="J57" i="22"/>
  <c r="M59" i="22"/>
  <c r="L59" i="22"/>
  <c r="K59" i="22"/>
  <c r="N59" i="22"/>
  <c r="J59" i="22"/>
  <c r="M61" i="22"/>
  <c r="L61" i="22"/>
  <c r="K61" i="22"/>
  <c r="N61" i="22"/>
  <c r="J61" i="22"/>
  <c r="M66" i="22"/>
  <c r="L66" i="22"/>
  <c r="K66" i="22"/>
  <c r="N66" i="22"/>
  <c r="J66" i="22"/>
  <c r="M68" i="22"/>
  <c r="L68" i="22"/>
  <c r="K68" i="22"/>
  <c r="N68" i="22"/>
  <c r="J68" i="22"/>
  <c r="E77" i="22"/>
  <c r="M70" i="22"/>
  <c r="L70" i="22"/>
  <c r="K70" i="22"/>
  <c r="N70" i="22"/>
  <c r="J70" i="22"/>
  <c r="M72" i="22"/>
  <c r="L72" i="22"/>
  <c r="K72" i="22"/>
  <c r="N72" i="22"/>
  <c r="J72" i="22"/>
  <c r="M74" i="22"/>
  <c r="L74" i="22"/>
  <c r="K74" i="22"/>
  <c r="N74" i="22"/>
  <c r="J74" i="22"/>
  <c r="M76" i="22"/>
  <c r="L76" i="22"/>
  <c r="K76" i="22"/>
  <c r="N76" i="22"/>
  <c r="J76" i="22"/>
  <c r="M79" i="22"/>
  <c r="L79" i="22"/>
  <c r="K79" i="22"/>
  <c r="N79" i="22"/>
  <c r="J79" i="22"/>
  <c r="M81" i="22"/>
  <c r="L81" i="22"/>
  <c r="K81" i="22"/>
  <c r="N81" i="22"/>
  <c r="J81" i="22"/>
  <c r="I91" i="22"/>
  <c r="M83" i="22"/>
  <c r="L83" i="22"/>
  <c r="K83" i="22"/>
  <c r="N83" i="22"/>
  <c r="J83" i="22"/>
  <c r="M85" i="22"/>
  <c r="L85" i="22"/>
  <c r="K85" i="22"/>
  <c r="N85" i="22"/>
  <c r="J85" i="22"/>
  <c r="M87" i="22"/>
  <c r="L87" i="22"/>
  <c r="K87" i="22"/>
  <c r="N87" i="22"/>
  <c r="J87" i="22"/>
  <c r="M89" i="22"/>
  <c r="L89" i="22"/>
  <c r="K89" i="22"/>
  <c r="N89" i="22"/>
  <c r="J89" i="22"/>
  <c r="M94" i="22"/>
  <c r="L94" i="22"/>
  <c r="K94" i="22"/>
  <c r="N94" i="22"/>
  <c r="J94" i="22"/>
  <c r="M96" i="22"/>
  <c r="L96" i="22"/>
  <c r="K96" i="22"/>
  <c r="N96" i="22"/>
  <c r="J96" i="22"/>
  <c r="E105" i="22"/>
  <c r="M98" i="22"/>
  <c r="L98" i="22"/>
  <c r="K98" i="22"/>
  <c r="N98" i="22"/>
  <c r="J98" i="22"/>
  <c r="M100" i="22"/>
  <c r="L100" i="22"/>
  <c r="K100" i="22"/>
  <c r="N100" i="22"/>
  <c r="J100" i="22"/>
  <c r="N102" i="22"/>
  <c r="M102" i="22"/>
  <c r="L102" i="22"/>
  <c r="K102" i="22"/>
  <c r="J102" i="22"/>
  <c r="N104" i="22"/>
  <c r="M104" i="22"/>
  <c r="L104" i="22"/>
  <c r="K104" i="22"/>
  <c r="J104" i="22"/>
  <c r="N107" i="22"/>
  <c r="M107" i="22"/>
  <c r="L107" i="22"/>
  <c r="K107" i="22"/>
  <c r="J107" i="22"/>
  <c r="N109" i="22"/>
  <c r="M109" i="22"/>
  <c r="L109" i="22"/>
  <c r="K109" i="22"/>
  <c r="J109" i="22"/>
  <c r="I119" i="22"/>
  <c r="N111" i="22"/>
  <c r="M111" i="22"/>
  <c r="L111" i="22"/>
  <c r="K111" i="22"/>
  <c r="J111" i="22"/>
  <c r="N113" i="22"/>
  <c r="M113" i="22"/>
  <c r="L113" i="22"/>
  <c r="K113" i="22"/>
  <c r="J113" i="22"/>
  <c r="N115" i="22"/>
  <c r="M115" i="22"/>
  <c r="L115" i="22"/>
  <c r="K115" i="22"/>
  <c r="J115" i="22"/>
  <c r="N117" i="22"/>
  <c r="M117" i="22"/>
  <c r="L117" i="22"/>
  <c r="K117" i="22"/>
  <c r="J117" i="22"/>
  <c r="N122" i="22"/>
  <c r="M122" i="22"/>
  <c r="L122" i="22"/>
  <c r="K122" i="22"/>
  <c r="J122" i="22"/>
  <c r="N124" i="22"/>
  <c r="M124" i="22"/>
  <c r="L124" i="22"/>
  <c r="K124" i="22"/>
  <c r="J124" i="22"/>
  <c r="E133" i="22"/>
  <c r="N126" i="22"/>
  <c r="M126" i="22"/>
  <c r="L126" i="22"/>
  <c r="K126" i="22"/>
  <c r="J126" i="22"/>
  <c r="N128" i="22"/>
  <c r="M128" i="22"/>
  <c r="L128" i="22"/>
  <c r="K128" i="22"/>
  <c r="J128" i="22"/>
  <c r="N130" i="22"/>
  <c r="M130" i="22"/>
  <c r="L130" i="22"/>
  <c r="K130" i="22"/>
  <c r="J130" i="22"/>
  <c r="N132" i="22"/>
  <c r="M132" i="22"/>
  <c r="L132" i="22"/>
  <c r="K132" i="22"/>
  <c r="J132" i="22"/>
  <c r="N135" i="22"/>
  <c r="M135" i="22"/>
  <c r="L135" i="22"/>
  <c r="K135" i="22"/>
  <c r="J135" i="22"/>
  <c r="N137" i="22"/>
  <c r="M137" i="22"/>
  <c r="L137" i="22"/>
  <c r="K137" i="22"/>
  <c r="J137" i="22"/>
  <c r="I147" i="22"/>
  <c r="N139" i="22"/>
  <c r="M139" i="22"/>
  <c r="L139" i="22"/>
  <c r="K139" i="22"/>
  <c r="J139" i="22"/>
  <c r="N141" i="22"/>
  <c r="M141" i="22"/>
  <c r="L141" i="22"/>
  <c r="K141" i="22"/>
  <c r="J141" i="22"/>
  <c r="N143" i="22"/>
  <c r="M143" i="22"/>
  <c r="L143" i="22"/>
  <c r="K143" i="22"/>
  <c r="J143" i="22"/>
  <c r="N145" i="22"/>
  <c r="M145" i="22"/>
  <c r="L145" i="22"/>
  <c r="K145" i="22"/>
  <c r="J145" i="22"/>
  <c r="N150" i="22"/>
  <c r="M150" i="22"/>
  <c r="L150" i="22"/>
  <c r="K150" i="22"/>
  <c r="J150" i="22"/>
  <c r="N152" i="22"/>
  <c r="M152" i="22"/>
  <c r="L152" i="22"/>
  <c r="K152" i="22"/>
  <c r="J152" i="22"/>
  <c r="E161" i="22"/>
  <c r="N154" i="22"/>
  <c r="M154" i="22"/>
  <c r="L154" i="22"/>
  <c r="K154" i="22"/>
  <c r="J154" i="22"/>
  <c r="N156" i="22"/>
  <c r="M156" i="22"/>
  <c r="L156" i="22"/>
  <c r="K156" i="22"/>
  <c r="J156" i="22"/>
  <c r="N158" i="22"/>
  <c r="M158" i="22"/>
  <c r="L158" i="22"/>
  <c r="K158" i="22"/>
  <c r="J158" i="22"/>
  <c r="N160" i="22"/>
  <c r="M160" i="22"/>
  <c r="L160" i="22"/>
  <c r="K160" i="22"/>
  <c r="J160" i="22"/>
  <c r="H10" i="24"/>
  <c r="F12" i="24"/>
  <c r="O12" i="24"/>
  <c r="N12" i="24"/>
  <c r="L14" i="24"/>
  <c r="J16" i="24"/>
  <c r="H18" i="24"/>
  <c r="F20" i="24"/>
  <c r="F31" i="24"/>
  <c r="O31" i="24"/>
  <c r="N31" i="24"/>
  <c r="L33" i="24"/>
  <c r="J35" i="24"/>
  <c r="H37" i="24"/>
  <c r="F39" i="24"/>
  <c r="O39" i="24"/>
  <c r="N39" i="24"/>
  <c r="L41" i="24"/>
  <c r="J43" i="24"/>
  <c r="J54" i="24"/>
  <c r="H56" i="24"/>
  <c r="J62" i="24"/>
  <c r="H64" i="24"/>
  <c r="L83" i="24"/>
  <c r="O99" i="24"/>
  <c r="N99" i="24"/>
  <c r="H106" i="24"/>
  <c r="L109" i="24"/>
  <c r="O125" i="24"/>
  <c r="N125" i="24"/>
  <c r="H127" i="24"/>
  <c r="J143" i="24"/>
  <c r="L146" i="24"/>
  <c r="H153" i="24"/>
  <c r="H164" i="24"/>
  <c r="L167" i="24"/>
  <c r="H185" i="24"/>
  <c r="L193" i="24"/>
  <c r="H211" i="24"/>
  <c r="J214" i="24"/>
  <c r="F232" i="24"/>
  <c r="J235" i="24"/>
  <c r="F240" i="24"/>
  <c r="H256" i="24"/>
  <c r="O258" i="24"/>
  <c r="N258" i="24"/>
  <c r="F266" i="24"/>
  <c r="J13" i="25"/>
  <c r="L109" i="25"/>
  <c r="H34" i="25"/>
  <c r="O36" i="25"/>
  <c r="N36" i="25"/>
  <c r="F58" i="25"/>
  <c r="L60" i="25"/>
  <c r="J81" i="25"/>
  <c r="H99" i="25"/>
  <c r="O101" i="25"/>
  <c r="N101" i="25"/>
  <c r="F109" i="25"/>
  <c r="M9" i="26"/>
  <c r="L9" i="26"/>
  <c r="K9" i="26"/>
  <c r="J9" i="26"/>
  <c r="I9" i="26"/>
  <c r="G20" i="26"/>
  <c r="N97" i="24"/>
  <c r="O97" i="24"/>
  <c r="L99" i="24"/>
  <c r="J101" i="24"/>
  <c r="H103" i="24"/>
  <c r="N105" i="24"/>
  <c r="O105" i="24"/>
  <c r="L107" i="24"/>
  <c r="J109" i="24"/>
  <c r="J10" i="25"/>
  <c r="H12" i="25"/>
  <c r="F14" i="25"/>
  <c r="O14" i="25"/>
  <c r="N14" i="25"/>
  <c r="L16" i="25"/>
  <c r="J18" i="25"/>
  <c r="H20" i="25"/>
  <c r="H31" i="25"/>
  <c r="F33" i="25"/>
  <c r="J37" i="25"/>
  <c r="H39" i="25"/>
  <c r="F41" i="25"/>
  <c r="J56" i="25"/>
  <c r="H58" i="25"/>
  <c r="F60" i="25"/>
  <c r="J64" i="25"/>
  <c r="J75" i="25"/>
  <c r="H77" i="25"/>
  <c r="F79" i="25"/>
  <c r="J83" i="25"/>
  <c r="H85" i="25"/>
  <c r="F87" i="25"/>
  <c r="F98" i="25"/>
  <c r="J102" i="25"/>
  <c r="H104" i="25"/>
  <c r="F106" i="25"/>
  <c r="M15" i="26"/>
  <c r="L15" i="26"/>
  <c r="K15" i="26"/>
  <c r="J15" i="26"/>
  <c r="I15" i="26"/>
  <c r="M24" i="26"/>
  <c r="L24" i="26"/>
  <c r="K24" i="26"/>
  <c r="J24" i="26"/>
  <c r="I24" i="26"/>
  <c r="M32" i="26"/>
  <c r="L32" i="26"/>
  <c r="K32" i="26"/>
  <c r="J32" i="26"/>
  <c r="I32" i="26"/>
  <c r="D48" i="26"/>
  <c r="M83" i="26"/>
  <c r="L83" i="26"/>
  <c r="K83" i="26"/>
  <c r="J83" i="26"/>
  <c r="I83" i="26"/>
  <c r="E160" i="26"/>
  <c r="F48" i="27"/>
  <c r="M73" i="27"/>
  <c r="L73" i="27"/>
  <c r="K73" i="27"/>
  <c r="J73" i="27"/>
  <c r="I73" i="27"/>
  <c r="J98" i="24"/>
  <c r="H100" i="24"/>
  <c r="O102" i="24"/>
  <c r="N102" i="24"/>
  <c r="L104" i="24"/>
  <c r="J106" i="24"/>
  <c r="H108" i="24"/>
  <c r="H9" i="25"/>
  <c r="F11" i="25"/>
  <c r="O11" i="25"/>
  <c r="N11" i="25"/>
  <c r="L13" i="25"/>
  <c r="J15" i="25"/>
  <c r="H17" i="25"/>
  <c r="F19" i="25"/>
  <c r="L21" i="25"/>
  <c r="J34" i="25"/>
  <c r="H36" i="25"/>
  <c r="F38" i="25"/>
  <c r="J42" i="25"/>
  <c r="J53" i="25"/>
  <c r="H55" i="25"/>
  <c r="F57" i="25"/>
  <c r="J61" i="25"/>
  <c r="H63" i="25"/>
  <c r="F65" i="25"/>
  <c r="F76" i="25"/>
  <c r="J80" i="25"/>
  <c r="H82" i="25"/>
  <c r="F84" i="25"/>
  <c r="J99" i="25"/>
  <c r="H101" i="25"/>
  <c r="F103" i="25"/>
  <c r="J107" i="25"/>
  <c r="H109" i="25"/>
  <c r="L10" i="26"/>
  <c r="K10" i="26"/>
  <c r="J10" i="26"/>
  <c r="I10" i="26"/>
  <c r="M10" i="26"/>
  <c r="L18" i="26"/>
  <c r="K18" i="26"/>
  <c r="J18" i="26"/>
  <c r="I18" i="26"/>
  <c r="M18" i="26"/>
  <c r="C34" i="26"/>
  <c r="L27" i="26"/>
  <c r="K27" i="26"/>
  <c r="J27" i="26"/>
  <c r="I27" i="26"/>
  <c r="M27" i="26"/>
  <c r="L36" i="26"/>
  <c r="K36" i="26"/>
  <c r="J36" i="26"/>
  <c r="I36" i="26"/>
  <c r="M36" i="26"/>
  <c r="M40" i="26"/>
  <c r="L40" i="26"/>
  <c r="K40" i="26"/>
  <c r="J40" i="26"/>
  <c r="I40" i="26"/>
  <c r="H48" i="26"/>
  <c r="C34" i="27"/>
  <c r="H237" i="24"/>
  <c r="L241" i="24"/>
  <c r="H255" i="24"/>
  <c r="O257" i="24"/>
  <c r="N257" i="24"/>
  <c r="L259" i="24"/>
  <c r="J261" i="24"/>
  <c r="H263" i="24"/>
  <c r="L267" i="24"/>
  <c r="L10" i="25"/>
  <c r="J12" i="25"/>
  <c r="H14" i="25"/>
  <c r="F16" i="25"/>
  <c r="O16" i="25"/>
  <c r="N16" i="25"/>
  <c r="L18" i="25"/>
  <c r="J20" i="25"/>
  <c r="J31" i="25"/>
  <c r="H33" i="25"/>
  <c r="F35" i="25"/>
  <c r="O35" i="25"/>
  <c r="N35" i="25"/>
  <c r="L37" i="25"/>
  <c r="J39" i="25"/>
  <c r="H41" i="25"/>
  <c r="F43" i="25"/>
  <c r="F54" i="25"/>
  <c r="O54" i="25"/>
  <c r="N54" i="25"/>
  <c r="L56" i="25"/>
  <c r="J58" i="25"/>
  <c r="H60" i="25"/>
  <c r="F62" i="25"/>
  <c r="O62" i="25"/>
  <c r="N62" i="25"/>
  <c r="L64" i="25"/>
  <c r="J77" i="25"/>
  <c r="H79" i="25"/>
  <c r="F81" i="25"/>
  <c r="J85" i="25"/>
  <c r="H87" i="25"/>
  <c r="H98" i="25"/>
  <c r="F100" i="25"/>
  <c r="J104" i="25"/>
  <c r="H106" i="25"/>
  <c r="F108" i="25"/>
  <c r="C20" i="26"/>
  <c r="K13" i="26"/>
  <c r="J13" i="26"/>
  <c r="I13" i="26"/>
  <c r="M13" i="26"/>
  <c r="L13" i="26"/>
  <c r="K22" i="26"/>
  <c r="J22" i="26"/>
  <c r="I22" i="26"/>
  <c r="M22" i="26"/>
  <c r="L22" i="26"/>
  <c r="D34" i="26"/>
  <c r="K30" i="26"/>
  <c r="J30" i="26"/>
  <c r="I30" i="26"/>
  <c r="L30" i="26"/>
  <c r="M30" i="26"/>
  <c r="M66" i="26"/>
  <c r="L66" i="26"/>
  <c r="K66" i="26"/>
  <c r="J66" i="26"/>
  <c r="I66" i="26"/>
  <c r="L142" i="26"/>
  <c r="K142" i="26"/>
  <c r="M142" i="26"/>
  <c r="J142" i="26"/>
  <c r="I142" i="26"/>
  <c r="M44" i="27"/>
  <c r="L44" i="27"/>
  <c r="K44" i="27"/>
  <c r="J44" i="27"/>
  <c r="I44" i="27"/>
  <c r="M134" i="27"/>
  <c r="L134" i="27"/>
  <c r="K134" i="27"/>
  <c r="J134" i="27"/>
  <c r="I134" i="27"/>
  <c r="L98" i="24"/>
  <c r="J100" i="24"/>
  <c r="H102" i="24"/>
  <c r="O104" i="24"/>
  <c r="N104" i="24"/>
  <c r="L106" i="24"/>
  <c r="J108" i="24"/>
  <c r="J9" i="25"/>
  <c r="H11" i="25"/>
  <c r="F13" i="25"/>
  <c r="O13" i="25"/>
  <c r="N13" i="25"/>
  <c r="L15" i="25"/>
  <c r="J17" i="25"/>
  <c r="H19" i="25"/>
  <c r="F21" i="25"/>
  <c r="F32" i="25"/>
  <c r="O32" i="25"/>
  <c r="N32" i="25"/>
  <c r="J36" i="25"/>
  <c r="H38" i="25"/>
  <c r="F40" i="25"/>
  <c r="J55" i="25"/>
  <c r="H57" i="25"/>
  <c r="F59" i="25"/>
  <c r="J63" i="25"/>
  <c r="H65" i="25"/>
  <c r="H76" i="25"/>
  <c r="F78" i="25"/>
  <c r="J82" i="25"/>
  <c r="H84" i="25"/>
  <c r="F86" i="25"/>
  <c r="F97" i="25"/>
  <c r="J101" i="25"/>
  <c r="H103" i="25"/>
  <c r="F105" i="25"/>
  <c r="J109" i="25"/>
  <c r="J8" i="26"/>
  <c r="I8" i="26"/>
  <c r="M8" i="26"/>
  <c r="L8" i="26"/>
  <c r="K8" i="26"/>
  <c r="D20" i="26"/>
  <c r="J16" i="26"/>
  <c r="I16" i="26"/>
  <c r="M16" i="26"/>
  <c r="L16" i="26"/>
  <c r="K16" i="26"/>
  <c r="J25" i="26"/>
  <c r="I25" i="26"/>
  <c r="M25" i="26"/>
  <c r="L25" i="26"/>
  <c r="K25" i="26"/>
  <c r="E34" i="26"/>
  <c r="J33" i="26"/>
  <c r="I33" i="26"/>
  <c r="M33" i="26"/>
  <c r="K33" i="26"/>
  <c r="L33" i="26"/>
  <c r="M113" i="27"/>
  <c r="L113" i="27"/>
  <c r="K113" i="27"/>
  <c r="J113" i="27"/>
  <c r="I113" i="27"/>
  <c r="J97" i="24"/>
  <c r="H99" i="24"/>
  <c r="N101" i="24"/>
  <c r="O101" i="24"/>
  <c r="L103" i="24"/>
  <c r="J105" i="24"/>
  <c r="H107" i="24"/>
  <c r="J163" i="24"/>
  <c r="J185" i="24"/>
  <c r="F10" i="25"/>
  <c r="N10" i="25"/>
  <c r="O10" i="25"/>
  <c r="L12" i="25"/>
  <c r="J14" i="25"/>
  <c r="H16" i="25"/>
  <c r="F18" i="25"/>
  <c r="N18" i="25"/>
  <c r="O18" i="25"/>
  <c r="L20" i="25"/>
  <c r="J33" i="25"/>
  <c r="H35" i="25"/>
  <c r="F37" i="25"/>
  <c r="J41" i="25"/>
  <c r="H43" i="25"/>
  <c r="H54" i="25"/>
  <c r="F56" i="25"/>
  <c r="J60" i="25"/>
  <c r="H62" i="25"/>
  <c r="F64" i="25"/>
  <c r="F75" i="25"/>
  <c r="J79" i="25"/>
  <c r="H81" i="25"/>
  <c r="F83" i="25"/>
  <c r="J87" i="25"/>
  <c r="J98" i="25"/>
  <c r="H100" i="25"/>
  <c r="F102" i="25"/>
  <c r="J106" i="25"/>
  <c r="H108" i="25"/>
  <c r="I11" i="26"/>
  <c r="M11" i="26"/>
  <c r="L11" i="26"/>
  <c r="K11" i="26"/>
  <c r="J11" i="26"/>
  <c r="E20" i="26"/>
  <c r="I19" i="26"/>
  <c r="M19" i="26"/>
  <c r="L19" i="26"/>
  <c r="K19" i="26"/>
  <c r="J19" i="26"/>
  <c r="F34" i="26"/>
  <c r="I28" i="26"/>
  <c r="M28" i="26"/>
  <c r="L28" i="26"/>
  <c r="K28" i="26"/>
  <c r="J28" i="26"/>
  <c r="L108" i="26"/>
  <c r="K108" i="26"/>
  <c r="M108" i="26"/>
  <c r="J108" i="26"/>
  <c r="I108" i="26"/>
  <c r="G90" i="27"/>
  <c r="O98" i="24"/>
  <c r="N98" i="24"/>
  <c r="L100" i="24"/>
  <c r="J102" i="24"/>
  <c r="H104" i="24"/>
  <c r="O106" i="24"/>
  <c r="N106" i="24"/>
  <c r="L108" i="24"/>
  <c r="L9" i="25"/>
  <c r="J11" i="25"/>
  <c r="H13" i="25"/>
  <c r="F15" i="25"/>
  <c r="O15" i="25"/>
  <c r="N15" i="25"/>
  <c r="L17" i="25"/>
  <c r="J19" i="25"/>
  <c r="H21" i="25"/>
  <c r="H32" i="25"/>
  <c r="F34" i="25"/>
  <c r="O34" i="25"/>
  <c r="N34" i="25"/>
  <c r="J38" i="25"/>
  <c r="H40" i="25"/>
  <c r="F42" i="25"/>
  <c r="F53" i="25"/>
  <c r="J57" i="25"/>
  <c r="H59" i="25"/>
  <c r="F61" i="25"/>
  <c r="J65" i="25"/>
  <c r="J76" i="25"/>
  <c r="H78" i="25"/>
  <c r="F80" i="25"/>
  <c r="J84" i="25"/>
  <c r="H86" i="25"/>
  <c r="H97" i="25"/>
  <c r="F99" i="25"/>
  <c r="J103" i="25"/>
  <c r="H105" i="25"/>
  <c r="F107" i="25"/>
  <c r="F20" i="26"/>
  <c r="M14" i="26"/>
  <c r="L14" i="26"/>
  <c r="K14" i="26"/>
  <c r="J14" i="26"/>
  <c r="I14" i="26"/>
  <c r="M23" i="26"/>
  <c r="L23" i="26"/>
  <c r="K23" i="26"/>
  <c r="J23" i="26"/>
  <c r="I23" i="26"/>
  <c r="G34" i="26"/>
  <c r="M31" i="26"/>
  <c r="L31" i="26"/>
  <c r="K31" i="26"/>
  <c r="J31" i="26"/>
  <c r="I31" i="26"/>
  <c r="M74" i="26"/>
  <c r="L74" i="26"/>
  <c r="K74" i="26"/>
  <c r="J74" i="26"/>
  <c r="I74" i="26"/>
  <c r="L159" i="26"/>
  <c r="K159" i="26"/>
  <c r="M159" i="26"/>
  <c r="J159" i="26"/>
  <c r="I159" i="26"/>
  <c r="M33" i="27"/>
  <c r="L33" i="27"/>
  <c r="K33" i="27"/>
  <c r="J33" i="27"/>
  <c r="I33" i="27"/>
  <c r="M36" i="28"/>
  <c r="L36" i="28"/>
  <c r="K36" i="28"/>
  <c r="J36" i="28"/>
  <c r="I36" i="28"/>
  <c r="M43" i="26"/>
  <c r="L43" i="26"/>
  <c r="K43" i="26"/>
  <c r="J43" i="26"/>
  <c r="I43" i="26"/>
  <c r="M52" i="26"/>
  <c r="L52" i="26"/>
  <c r="K52" i="26"/>
  <c r="J52" i="26"/>
  <c r="I52" i="26"/>
  <c r="M60" i="26"/>
  <c r="L60" i="26"/>
  <c r="K60" i="26"/>
  <c r="J60" i="26"/>
  <c r="I60" i="26"/>
  <c r="C76" i="26"/>
  <c r="M69" i="26"/>
  <c r="L69" i="26"/>
  <c r="K69" i="26"/>
  <c r="J69" i="26"/>
  <c r="I69" i="26"/>
  <c r="M78" i="26"/>
  <c r="L78" i="26"/>
  <c r="K78" i="26"/>
  <c r="J78" i="26"/>
  <c r="I78" i="26"/>
  <c r="D90" i="26"/>
  <c r="M86" i="26"/>
  <c r="L86" i="26"/>
  <c r="K86" i="26"/>
  <c r="J86" i="26"/>
  <c r="I86" i="26"/>
  <c r="M94" i="26"/>
  <c r="K94" i="26"/>
  <c r="J94" i="26"/>
  <c r="L94" i="26"/>
  <c r="I94" i="26"/>
  <c r="C118" i="26"/>
  <c r="M111" i="26"/>
  <c r="K111" i="26"/>
  <c r="J111" i="26"/>
  <c r="L111" i="26"/>
  <c r="I111" i="26"/>
  <c r="D132" i="26"/>
  <c r="M128" i="26"/>
  <c r="K128" i="26"/>
  <c r="J128" i="26"/>
  <c r="L128" i="26"/>
  <c r="I128" i="26"/>
  <c r="E146" i="26"/>
  <c r="M145" i="26"/>
  <c r="K145" i="26"/>
  <c r="J145" i="26"/>
  <c r="L145" i="26"/>
  <c r="I145" i="26"/>
  <c r="F160" i="26"/>
  <c r="M13" i="27"/>
  <c r="L13" i="27"/>
  <c r="K13" i="27"/>
  <c r="J13" i="27"/>
  <c r="I13" i="27"/>
  <c r="D34" i="27"/>
  <c r="M42" i="27"/>
  <c r="L42" i="27"/>
  <c r="K42" i="27"/>
  <c r="J42" i="27"/>
  <c r="I42" i="27"/>
  <c r="M53" i="27"/>
  <c r="L53" i="27"/>
  <c r="K53" i="27"/>
  <c r="J53" i="27"/>
  <c r="I53" i="27"/>
  <c r="M82" i="27"/>
  <c r="L82" i="27"/>
  <c r="K82" i="27"/>
  <c r="J82" i="27"/>
  <c r="H90" i="27"/>
  <c r="I82" i="27"/>
  <c r="M111" i="27"/>
  <c r="L111" i="27"/>
  <c r="K111" i="27"/>
  <c r="J111" i="27"/>
  <c r="I111" i="27"/>
  <c r="M137" i="27"/>
  <c r="L137" i="27"/>
  <c r="K137" i="27"/>
  <c r="J137" i="27"/>
  <c r="I137" i="27"/>
  <c r="M39" i="28"/>
  <c r="L39" i="28"/>
  <c r="K39" i="28"/>
  <c r="J39" i="28"/>
  <c r="I39" i="28"/>
  <c r="M65" i="28"/>
  <c r="K65" i="28"/>
  <c r="J65" i="28"/>
  <c r="L65" i="28"/>
  <c r="I65" i="28"/>
  <c r="M120" i="28"/>
  <c r="L120" i="28"/>
  <c r="K120" i="28"/>
  <c r="J120" i="28"/>
  <c r="I120" i="28"/>
  <c r="M38" i="26"/>
  <c r="L38" i="26"/>
  <c r="K38" i="26"/>
  <c r="I38" i="26"/>
  <c r="J38" i="26"/>
  <c r="M46" i="26"/>
  <c r="L46" i="26"/>
  <c r="K46" i="26"/>
  <c r="J46" i="26"/>
  <c r="I46" i="26"/>
  <c r="C62" i="26"/>
  <c r="M55" i="26"/>
  <c r="L55" i="26"/>
  <c r="K55" i="26"/>
  <c r="J55" i="26"/>
  <c r="I55" i="26"/>
  <c r="M64" i="26"/>
  <c r="L64" i="26"/>
  <c r="K64" i="26"/>
  <c r="J64" i="26"/>
  <c r="I64" i="26"/>
  <c r="D76" i="26"/>
  <c r="M72" i="26"/>
  <c r="L72" i="26"/>
  <c r="K72" i="26"/>
  <c r="J72" i="26"/>
  <c r="I72" i="26"/>
  <c r="M81" i="26"/>
  <c r="L81" i="26"/>
  <c r="K81" i="26"/>
  <c r="J81" i="26"/>
  <c r="I81" i="26"/>
  <c r="E90" i="26"/>
  <c r="C104" i="26"/>
  <c r="M97" i="26"/>
  <c r="L97" i="26"/>
  <c r="J97" i="26"/>
  <c r="I97" i="26"/>
  <c r="K97" i="26"/>
  <c r="D118" i="26"/>
  <c r="M114" i="26"/>
  <c r="L114" i="26"/>
  <c r="J114" i="26"/>
  <c r="I114" i="26"/>
  <c r="K114" i="26"/>
  <c r="E132" i="26"/>
  <c r="M131" i="26"/>
  <c r="L131" i="26"/>
  <c r="J131" i="26"/>
  <c r="I131" i="26"/>
  <c r="K131" i="26"/>
  <c r="F146" i="26"/>
  <c r="M149" i="26"/>
  <c r="L149" i="26"/>
  <c r="J149" i="26"/>
  <c r="I149" i="26"/>
  <c r="K149" i="26"/>
  <c r="G160" i="26"/>
  <c r="M22" i="27"/>
  <c r="L22" i="27"/>
  <c r="K22" i="27"/>
  <c r="J22" i="27"/>
  <c r="I22" i="27"/>
  <c r="E34" i="27"/>
  <c r="M51" i="27"/>
  <c r="L51" i="27"/>
  <c r="K51" i="27"/>
  <c r="J51" i="27"/>
  <c r="I51" i="27"/>
  <c r="M61" i="27"/>
  <c r="L61" i="27"/>
  <c r="K61" i="27"/>
  <c r="J61" i="27"/>
  <c r="I61" i="27"/>
  <c r="F76" i="27"/>
  <c r="M125" i="27"/>
  <c r="L125" i="27"/>
  <c r="K125" i="27"/>
  <c r="J125" i="27"/>
  <c r="I125" i="27"/>
  <c r="D146" i="27"/>
  <c r="M159" i="27"/>
  <c r="L159" i="27"/>
  <c r="K159" i="27"/>
  <c r="J159" i="27"/>
  <c r="I159" i="27"/>
  <c r="M27" i="28"/>
  <c r="L27" i="28"/>
  <c r="K27" i="28"/>
  <c r="J27" i="28"/>
  <c r="I27" i="28"/>
  <c r="D48" i="28"/>
  <c r="E62" i="28"/>
  <c r="E146" i="28"/>
  <c r="J213" i="30"/>
  <c r="C48" i="26"/>
  <c r="L41" i="26"/>
  <c r="K41" i="26"/>
  <c r="J41" i="26"/>
  <c r="I41" i="26"/>
  <c r="M41" i="26"/>
  <c r="L50" i="26"/>
  <c r="K50" i="26"/>
  <c r="J50" i="26"/>
  <c r="I50" i="26"/>
  <c r="M50" i="26"/>
  <c r="D62" i="26"/>
  <c r="L58" i="26"/>
  <c r="K58" i="26"/>
  <c r="J58" i="26"/>
  <c r="I58" i="26"/>
  <c r="M58" i="26"/>
  <c r="L67" i="26"/>
  <c r="K67" i="26"/>
  <c r="J67" i="26"/>
  <c r="I67" i="26"/>
  <c r="M67" i="26"/>
  <c r="E76" i="26"/>
  <c r="L75" i="26"/>
  <c r="K75" i="26"/>
  <c r="J75" i="26"/>
  <c r="I75" i="26"/>
  <c r="M75" i="26"/>
  <c r="F90" i="26"/>
  <c r="L84" i="26"/>
  <c r="K84" i="26"/>
  <c r="J84" i="26"/>
  <c r="I84" i="26"/>
  <c r="M84" i="26"/>
  <c r="F104" i="26"/>
  <c r="J107" i="26"/>
  <c r="I107" i="26"/>
  <c r="M107" i="26"/>
  <c r="L107" i="26"/>
  <c r="K107" i="26"/>
  <c r="G118" i="26"/>
  <c r="J124" i="26"/>
  <c r="I124" i="26"/>
  <c r="H132" i="26"/>
  <c r="M124" i="26"/>
  <c r="L124" i="26"/>
  <c r="K124" i="26"/>
  <c r="J141" i="26"/>
  <c r="I141" i="26"/>
  <c r="M141" i="26"/>
  <c r="L141" i="26"/>
  <c r="K141" i="26"/>
  <c r="J158" i="26"/>
  <c r="I158" i="26"/>
  <c r="M158" i="26"/>
  <c r="L158" i="26"/>
  <c r="K158" i="26"/>
  <c r="C20" i="27"/>
  <c r="M30" i="27"/>
  <c r="L30" i="27"/>
  <c r="K30" i="27"/>
  <c r="J30" i="27"/>
  <c r="I30" i="27"/>
  <c r="M59" i="27"/>
  <c r="L59" i="27"/>
  <c r="K59" i="27"/>
  <c r="J59" i="27"/>
  <c r="I59" i="27"/>
  <c r="G76" i="27"/>
  <c r="M70" i="27"/>
  <c r="L70" i="27"/>
  <c r="K70" i="27"/>
  <c r="J70" i="27"/>
  <c r="I70" i="27"/>
  <c r="M99" i="27"/>
  <c r="L99" i="27"/>
  <c r="K99" i="27"/>
  <c r="J99" i="27"/>
  <c r="I99" i="27"/>
  <c r="C118" i="27"/>
  <c r="M128" i="27"/>
  <c r="L128" i="27"/>
  <c r="K128" i="27"/>
  <c r="J128" i="27"/>
  <c r="I128" i="27"/>
  <c r="E146" i="27"/>
  <c r="C20" i="28"/>
  <c r="M30" i="28"/>
  <c r="L30" i="28"/>
  <c r="K30" i="28"/>
  <c r="J30" i="28"/>
  <c r="I30" i="28"/>
  <c r="E48" i="28"/>
  <c r="F62" i="28"/>
  <c r="M73" i="28"/>
  <c r="K73" i="28"/>
  <c r="J73" i="28"/>
  <c r="L73" i="28"/>
  <c r="I73" i="28"/>
  <c r="L109" i="28"/>
  <c r="M109" i="28"/>
  <c r="K109" i="28"/>
  <c r="J109" i="28"/>
  <c r="I109" i="28"/>
  <c r="F146" i="28"/>
  <c r="L36" i="30"/>
  <c r="O283" i="30"/>
  <c r="N283" i="30"/>
  <c r="K44" i="26"/>
  <c r="J44" i="26"/>
  <c r="I44" i="26"/>
  <c r="M44" i="26"/>
  <c r="L44" i="26"/>
  <c r="K53" i="26"/>
  <c r="J53" i="26"/>
  <c r="I53" i="26"/>
  <c r="M53" i="26"/>
  <c r="L53" i="26"/>
  <c r="E62" i="26"/>
  <c r="K61" i="26"/>
  <c r="J61" i="26"/>
  <c r="I61" i="26"/>
  <c r="M61" i="26"/>
  <c r="L61" i="26"/>
  <c r="F76" i="26"/>
  <c r="K70" i="26"/>
  <c r="J70" i="26"/>
  <c r="I70" i="26"/>
  <c r="M70" i="26"/>
  <c r="L70" i="26"/>
  <c r="K79" i="26"/>
  <c r="J79" i="26"/>
  <c r="I79" i="26"/>
  <c r="M79" i="26"/>
  <c r="L79" i="26"/>
  <c r="G90" i="26"/>
  <c r="K87" i="26"/>
  <c r="J87" i="26"/>
  <c r="I87" i="26"/>
  <c r="M87" i="26"/>
  <c r="L87" i="26"/>
  <c r="L99" i="26"/>
  <c r="K99" i="26"/>
  <c r="M99" i="26"/>
  <c r="J99" i="26"/>
  <c r="I99" i="26"/>
  <c r="L116" i="26"/>
  <c r="K116" i="26"/>
  <c r="M116" i="26"/>
  <c r="J116" i="26"/>
  <c r="I116" i="26"/>
  <c r="L134" i="26"/>
  <c r="K134" i="26"/>
  <c r="M134" i="26"/>
  <c r="J134" i="26"/>
  <c r="I134" i="26"/>
  <c r="L151" i="26"/>
  <c r="K151" i="26"/>
  <c r="M151" i="26"/>
  <c r="J151" i="26"/>
  <c r="I151" i="26"/>
  <c r="M10" i="27"/>
  <c r="L10" i="27"/>
  <c r="K10" i="27"/>
  <c r="J10" i="27"/>
  <c r="I10" i="27"/>
  <c r="D20" i="27"/>
  <c r="M39" i="27"/>
  <c r="L39" i="27"/>
  <c r="K39" i="27"/>
  <c r="J39" i="27"/>
  <c r="I39" i="27"/>
  <c r="E62" i="27"/>
  <c r="M68" i="27"/>
  <c r="L68" i="27"/>
  <c r="K68" i="27"/>
  <c r="J68" i="27"/>
  <c r="I68" i="27"/>
  <c r="H76" i="27"/>
  <c r="M79" i="27"/>
  <c r="L79" i="27"/>
  <c r="K79" i="27"/>
  <c r="J79" i="27"/>
  <c r="I79" i="27"/>
  <c r="M108" i="27"/>
  <c r="L108" i="27"/>
  <c r="K108" i="27"/>
  <c r="J108" i="27"/>
  <c r="I108" i="27"/>
  <c r="M116" i="27"/>
  <c r="L116" i="27"/>
  <c r="K116" i="27"/>
  <c r="J116" i="27"/>
  <c r="I116" i="27"/>
  <c r="M151" i="27"/>
  <c r="L151" i="27"/>
  <c r="K151" i="27"/>
  <c r="J151" i="27"/>
  <c r="I151" i="27"/>
  <c r="M18" i="28"/>
  <c r="L18" i="28"/>
  <c r="K18" i="28"/>
  <c r="J18" i="28"/>
  <c r="I18" i="28"/>
  <c r="L61" i="28"/>
  <c r="K61" i="28"/>
  <c r="M61" i="28"/>
  <c r="J61" i="28"/>
  <c r="I61" i="28"/>
  <c r="F76" i="28"/>
  <c r="M99" i="28"/>
  <c r="L99" i="28"/>
  <c r="K99" i="28"/>
  <c r="J99" i="28"/>
  <c r="I99" i="28"/>
  <c r="L10" i="30"/>
  <c r="J39" i="26"/>
  <c r="I39" i="26"/>
  <c r="M39" i="26"/>
  <c r="L39" i="26"/>
  <c r="K39" i="26"/>
  <c r="E48" i="26"/>
  <c r="J47" i="26"/>
  <c r="I47" i="26"/>
  <c r="M47" i="26"/>
  <c r="L47" i="26"/>
  <c r="K47" i="26"/>
  <c r="F62" i="26"/>
  <c r="J56" i="26"/>
  <c r="I56" i="26"/>
  <c r="M56" i="26"/>
  <c r="L56" i="26"/>
  <c r="K56" i="26"/>
  <c r="J65" i="26"/>
  <c r="I65" i="26"/>
  <c r="M65" i="26"/>
  <c r="L65" i="26"/>
  <c r="K65" i="26"/>
  <c r="G76" i="26"/>
  <c r="J73" i="26"/>
  <c r="I73" i="26"/>
  <c r="M73" i="26"/>
  <c r="L73" i="26"/>
  <c r="K73" i="26"/>
  <c r="J82" i="26"/>
  <c r="H90" i="26"/>
  <c r="I82" i="26"/>
  <c r="M82" i="26"/>
  <c r="L82" i="26"/>
  <c r="K82" i="26"/>
  <c r="M102" i="26"/>
  <c r="K102" i="26"/>
  <c r="J102" i="26"/>
  <c r="L102" i="26"/>
  <c r="I102" i="26"/>
  <c r="M120" i="26"/>
  <c r="K120" i="26"/>
  <c r="J120" i="26"/>
  <c r="L120" i="26"/>
  <c r="I120" i="26"/>
  <c r="M137" i="26"/>
  <c r="K137" i="26"/>
  <c r="J137" i="26"/>
  <c r="L137" i="26"/>
  <c r="I137" i="26"/>
  <c r="M154" i="26"/>
  <c r="K154" i="26"/>
  <c r="J154" i="26"/>
  <c r="L154" i="26"/>
  <c r="I154" i="26"/>
  <c r="M8" i="27"/>
  <c r="L8" i="27"/>
  <c r="K8" i="27"/>
  <c r="J8" i="27"/>
  <c r="I8" i="27"/>
  <c r="M18" i="27"/>
  <c r="L18" i="27"/>
  <c r="K18" i="27"/>
  <c r="J18" i="27"/>
  <c r="I18" i="27"/>
  <c r="M47" i="27"/>
  <c r="L47" i="27"/>
  <c r="K47" i="27"/>
  <c r="J47" i="27"/>
  <c r="I47" i="27"/>
  <c r="F62" i="27"/>
  <c r="M87" i="27"/>
  <c r="L87" i="27"/>
  <c r="K87" i="27"/>
  <c r="J87" i="27"/>
  <c r="I87" i="27"/>
  <c r="M120" i="27"/>
  <c r="L120" i="27"/>
  <c r="K120" i="27"/>
  <c r="J120" i="27"/>
  <c r="I120" i="27"/>
  <c r="M154" i="27"/>
  <c r="L154" i="27"/>
  <c r="K154" i="27"/>
  <c r="J154" i="27"/>
  <c r="I154" i="27"/>
  <c r="K129" i="28"/>
  <c r="M129" i="28"/>
  <c r="L129" i="28"/>
  <c r="J129" i="28"/>
  <c r="I129" i="28"/>
  <c r="M22" i="28"/>
  <c r="L22" i="28"/>
  <c r="K22" i="28"/>
  <c r="J22" i="28"/>
  <c r="I22" i="28"/>
  <c r="L44" i="28"/>
  <c r="K44" i="28"/>
  <c r="M44" i="28"/>
  <c r="J44" i="28"/>
  <c r="I44" i="28"/>
  <c r="G76" i="28"/>
  <c r="O10" i="30"/>
  <c r="N10" i="30"/>
  <c r="F54" i="30"/>
  <c r="H102" i="30"/>
  <c r="F48" i="26"/>
  <c r="I42" i="26"/>
  <c r="M42" i="26"/>
  <c r="L42" i="26"/>
  <c r="K42" i="26"/>
  <c r="J42" i="26"/>
  <c r="I51" i="26"/>
  <c r="M51" i="26"/>
  <c r="L51" i="26"/>
  <c r="K51" i="26"/>
  <c r="J51" i="26"/>
  <c r="G62" i="26"/>
  <c r="I59" i="26"/>
  <c r="M59" i="26"/>
  <c r="L59" i="26"/>
  <c r="K59" i="26"/>
  <c r="J59" i="26"/>
  <c r="I68" i="26"/>
  <c r="H76" i="26"/>
  <c r="M68" i="26"/>
  <c r="L68" i="26"/>
  <c r="K68" i="26"/>
  <c r="J68" i="26"/>
  <c r="I85" i="26"/>
  <c r="M85" i="26"/>
  <c r="L85" i="26"/>
  <c r="K85" i="26"/>
  <c r="J85" i="26"/>
  <c r="L88" i="26"/>
  <c r="I88" i="26"/>
  <c r="M88" i="26"/>
  <c r="K88" i="26"/>
  <c r="J88" i="26"/>
  <c r="M106" i="26"/>
  <c r="L106" i="26"/>
  <c r="J106" i="26"/>
  <c r="I106" i="26"/>
  <c r="K106" i="26"/>
  <c r="M123" i="26"/>
  <c r="L123" i="26"/>
  <c r="J123" i="26"/>
  <c r="I123" i="26"/>
  <c r="K123" i="26"/>
  <c r="M140" i="26"/>
  <c r="L140" i="26"/>
  <c r="J140" i="26"/>
  <c r="I140" i="26"/>
  <c r="K140" i="26"/>
  <c r="M157" i="26"/>
  <c r="L157" i="26"/>
  <c r="J157" i="26"/>
  <c r="I157" i="26"/>
  <c r="K157" i="26"/>
  <c r="M16" i="27"/>
  <c r="L16" i="27"/>
  <c r="K16" i="27"/>
  <c r="J16" i="27"/>
  <c r="I16" i="27"/>
  <c r="M27" i="27"/>
  <c r="L27" i="27"/>
  <c r="K27" i="27"/>
  <c r="I27" i="27"/>
  <c r="J27" i="27"/>
  <c r="D48" i="27"/>
  <c r="G62" i="27"/>
  <c r="M56" i="27"/>
  <c r="L56" i="27"/>
  <c r="K56" i="27"/>
  <c r="J56" i="27"/>
  <c r="I56" i="27"/>
  <c r="M85" i="27"/>
  <c r="L85" i="27"/>
  <c r="K85" i="27"/>
  <c r="J85" i="27"/>
  <c r="I85" i="27"/>
  <c r="M96" i="27"/>
  <c r="L96" i="27"/>
  <c r="K96" i="27"/>
  <c r="H104" i="27"/>
  <c r="I96" i="27"/>
  <c r="J96" i="27"/>
  <c r="C132" i="27"/>
  <c r="M142" i="27"/>
  <c r="L142" i="27"/>
  <c r="K142" i="27"/>
  <c r="J142" i="27"/>
  <c r="I142" i="27"/>
  <c r="E160" i="27"/>
  <c r="M10" i="28"/>
  <c r="L10" i="28"/>
  <c r="K10" i="28"/>
  <c r="J10" i="28"/>
  <c r="I10" i="28"/>
  <c r="C34" i="28"/>
  <c r="J16" i="30"/>
  <c r="O64" i="30"/>
  <c r="N64" i="30"/>
  <c r="L108" i="30"/>
  <c r="F239" i="30"/>
  <c r="L37" i="26"/>
  <c r="K37" i="26"/>
  <c r="J37" i="26"/>
  <c r="M37" i="26"/>
  <c r="I37" i="26"/>
  <c r="G48" i="26"/>
  <c r="M45" i="26"/>
  <c r="L45" i="26"/>
  <c r="K45" i="26"/>
  <c r="J45" i="26"/>
  <c r="I45" i="26"/>
  <c r="H62" i="26"/>
  <c r="M54" i="26"/>
  <c r="L54" i="26"/>
  <c r="K54" i="26"/>
  <c r="J54" i="26"/>
  <c r="I54" i="26"/>
  <c r="M71" i="26"/>
  <c r="L71" i="26"/>
  <c r="K71" i="26"/>
  <c r="J71" i="26"/>
  <c r="I71" i="26"/>
  <c r="M80" i="26"/>
  <c r="L80" i="26"/>
  <c r="K80" i="26"/>
  <c r="J80" i="26"/>
  <c r="I80" i="26"/>
  <c r="I89" i="26"/>
  <c r="M89" i="26"/>
  <c r="L89" i="26"/>
  <c r="K89" i="26"/>
  <c r="J89" i="26"/>
  <c r="J98" i="26"/>
  <c r="I98" i="26"/>
  <c r="M98" i="26"/>
  <c r="L98" i="26"/>
  <c r="K98" i="26"/>
  <c r="J115" i="26"/>
  <c r="I115" i="26"/>
  <c r="M115" i="26"/>
  <c r="L115" i="26"/>
  <c r="K115" i="26"/>
  <c r="J150" i="26"/>
  <c r="I150" i="26"/>
  <c r="M150" i="26"/>
  <c r="L150" i="26"/>
  <c r="K150" i="26"/>
  <c r="M25" i="27"/>
  <c r="L25" i="27"/>
  <c r="K25" i="27"/>
  <c r="J25" i="27"/>
  <c r="I25" i="27"/>
  <c r="M36" i="27"/>
  <c r="L36" i="27"/>
  <c r="K36" i="27"/>
  <c r="J36" i="27"/>
  <c r="I36" i="27"/>
  <c r="E48" i="27"/>
  <c r="M65" i="27"/>
  <c r="L65" i="27"/>
  <c r="K65" i="27"/>
  <c r="J65" i="27"/>
  <c r="I65" i="27"/>
  <c r="M94" i="27"/>
  <c r="L94" i="27"/>
  <c r="K94" i="27"/>
  <c r="J94" i="27"/>
  <c r="I94" i="27"/>
  <c r="D132" i="27"/>
  <c r="M145" i="27"/>
  <c r="L145" i="27"/>
  <c r="K145" i="27"/>
  <c r="J145" i="27"/>
  <c r="I145" i="27"/>
  <c r="F160" i="27"/>
  <c r="M13" i="28"/>
  <c r="L13" i="28"/>
  <c r="K13" i="28"/>
  <c r="J13" i="28"/>
  <c r="I13" i="28"/>
  <c r="D34" i="28"/>
  <c r="M102" i="28"/>
  <c r="L102" i="28"/>
  <c r="K102" i="28"/>
  <c r="J102" i="28"/>
  <c r="I102" i="28"/>
  <c r="L16" i="30"/>
  <c r="L150" i="30"/>
  <c r="L92" i="26"/>
  <c r="K92" i="26"/>
  <c r="J92" i="26"/>
  <c r="I92" i="26"/>
  <c r="M92" i="26"/>
  <c r="D104" i="26"/>
  <c r="L100" i="26"/>
  <c r="K100" i="26"/>
  <c r="I100" i="26"/>
  <c r="M100" i="26"/>
  <c r="J100" i="26"/>
  <c r="L109" i="26"/>
  <c r="K109" i="26"/>
  <c r="I109" i="26"/>
  <c r="J109" i="26"/>
  <c r="M109" i="26"/>
  <c r="E118" i="26"/>
  <c r="L117" i="26"/>
  <c r="K117" i="26"/>
  <c r="I117" i="26"/>
  <c r="M117" i="26"/>
  <c r="J117" i="26"/>
  <c r="F132" i="26"/>
  <c r="L126" i="26"/>
  <c r="K126" i="26"/>
  <c r="I126" i="26"/>
  <c r="J126" i="26"/>
  <c r="M126" i="26"/>
  <c r="L135" i="26"/>
  <c r="K135" i="26"/>
  <c r="I135" i="26"/>
  <c r="M135" i="26"/>
  <c r="J135" i="26"/>
  <c r="G146" i="26"/>
  <c r="L143" i="26"/>
  <c r="K143" i="26"/>
  <c r="I143" i="26"/>
  <c r="J143" i="26"/>
  <c r="M143" i="26"/>
  <c r="L152" i="26"/>
  <c r="K152" i="26"/>
  <c r="I152" i="26"/>
  <c r="H160" i="26"/>
  <c r="M152" i="26"/>
  <c r="J152" i="26"/>
  <c r="L11" i="27"/>
  <c r="K11" i="27"/>
  <c r="J11" i="27"/>
  <c r="I11" i="27"/>
  <c r="M11" i="27"/>
  <c r="E20" i="27"/>
  <c r="L19" i="27"/>
  <c r="K19" i="27"/>
  <c r="J19" i="27"/>
  <c r="I19" i="27"/>
  <c r="M19" i="27"/>
  <c r="F34" i="27"/>
  <c r="L28" i="27"/>
  <c r="K28" i="27"/>
  <c r="J28" i="27"/>
  <c r="I28" i="27"/>
  <c r="M28" i="27"/>
  <c r="L37" i="27"/>
  <c r="K37" i="27"/>
  <c r="J37" i="27"/>
  <c r="I37" i="27"/>
  <c r="M37" i="27"/>
  <c r="G48" i="27"/>
  <c r="L45" i="27"/>
  <c r="K45" i="27"/>
  <c r="J45" i="27"/>
  <c r="I45" i="27"/>
  <c r="M45" i="27"/>
  <c r="L54" i="27"/>
  <c r="K54" i="27"/>
  <c r="J54" i="27"/>
  <c r="I54" i="27"/>
  <c r="H62" i="27"/>
  <c r="M54" i="27"/>
  <c r="L71" i="27"/>
  <c r="K71" i="27"/>
  <c r="J71" i="27"/>
  <c r="I71" i="27"/>
  <c r="M71" i="27"/>
  <c r="L80" i="27"/>
  <c r="K80" i="27"/>
  <c r="J80" i="27"/>
  <c r="I80" i="27"/>
  <c r="M80" i="27"/>
  <c r="L88" i="27"/>
  <c r="K88" i="27"/>
  <c r="J88" i="27"/>
  <c r="I88" i="27"/>
  <c r="M88" i="27"/>
  <c r="C104" i="27"/>
  <c r="L97" i="27"/>
  <c r="K97" i="27"/>
  <c r="J97" i="27"/>
  <c r="I97" i="27"/>
  <c r="M97" i="27"/>
  <c r="L106" i="27"/>
  <c r="K106" i="27"/>
  <c r="J106" i="27"/>
  <c r="I106" i="27"/>
  <c r="M106" i="27"/>
  <c r="D118" i="27"/>
  <c r="L114" i="27"/>
  <c r="K114" i="27"/>
  <c r="J114" i="27"/>
  <c r="I114" i="27"/>
  <c r="M114" i="27"/>
  <c r="M123" i="27"/>
  <c r="L123" i="27"/>
  <c r="K123" i="27"/>
  <c r="J123" i="27"/>
  <c r="I123" i="27"/>
  <c r="E132" i="27"/>
  <c r="M131" i="27"/>
  <c r="L131" i="27"/>
  <c r="K131" i="27"/>
  <c r="J131" i="27"/>
  <c r="I131" i="27"/>
  <c r="F146" i="27"/>
  <c r="M140" i="27"/>
  <c r="L140" i="27"/>
  <c r="K140" i="27"/>
  <c r="J140" i="27"/>
  <c r="I140" i="27"/>
  <c r="M149" i="27"/>
  <c r="L149" i="27"/>
  <c r="K149" i="27"/>
  <c r="J149" i="27"/>
  <c r="I149" i="27"/>
  <c r="G160" i="27"/>
  <c r="M157" i="27"/>
  <c r="L157" i="27"/>
  <c r="K157" i="27"/>
  <c r="J157" i="27"/>
  <c r="I157" i="27"/>
  <c r="F18" i="30"/>
  <c r="L31" i="30"/>
  <c r="F38" i="30"/>
  <c r="L128" i="30"/>
  <c r="O9" i="33"/>
  <c r="N9" i="33"/>
  <c r="K95" i="26"/>
  <c r="J95" i="26"/>
  <c r="I95" i="26"/>
  <c r="M95" i="26"/>
  <c r="L95" i="26"/>
  <c r="E104" i="26"/>
  <c r="K103" i="26"/>
  <c r="J103" i="26"/>
  <c r="M103" i="26"/>
  <c r="L103" i="26"/>
  <c r="I103" i="26"/>
  <c r="F118" i="26"/>
  <c r="K112" i="26"/>
  <c r="J112" i="26"/>
  <c r="I112" i="26"/>
  <c r="M112" i="26"/>
  <c r="L112" i="26"/>
  <c r="K121" i="26"/>
  <c r="J121" i="26"/>
  <c r="M121" i="26"/>
  <c r="L121" i="26"/>
  <c r="I121" i="26"/>
  <c r="G132" i="26"/>
  <c r="K129" i="26"/>
  <c r="J129" i="26"/>
  <c r="I129" i="26"/>
  <c r="M129" i="26"/>
  <c r="L129" i="26"/>
  <c r="K138" i="26"/>
  <c r="J138" i="26"/>
  <c r="H146" i="26"/>
  <c r="M138" i="26"/>
  <c r="L138" i="26"/>
  <c r="I138" i="26"/>
  <c r="K155" i="26"/>
  <c r="J155" i="26"/>
  <c r="M155" i="26"/>
  <c r="L155" i="26"/>
  <c r="I155" i="26"/>
  <c r="F20" i="27"/>
  <c r="K14" i="27"/>
  <c r="J14" i="27"/>
  <c r="I14" i="27"/>
  <c r="M14" i="27"/>
  <c r="L14" i="27"/>
  <c r="K23" i="27"/>
  <c r="J23" i="27"/>
  <c r="I23" i="27"/>
  <c r="L23" i="27"/>
  <c r="M23" i="27"/>
  <c r="G34" i="27"/>
  <c r="K31" i="27"/>
  <c r="J31" i="27"/>
  <c r="I31" i="27"/>
  <c r="M31" i="27"/>
  <c r="L31" i="27"/>
  <c r="K40" i="27"/>
  <c r="J40" i="27"/>
  <c r="I40" i="27"/>
  <c r="H48" i="27"/>
  <c r="M40" i="27"/>
  <c r="L40" i="27"/>
  <c r="K57" i="27"/>
  <c r="J57" i="27"/>
  <c r="I57" i="27"/>
  <c r="M57" i="27"/>
  <c r="L57" i="27"/>
  <c r="K66" i="27"/>
  <c r="J66" i="27"/>
  <c r="I66" i="27"/>
  <c r="M66" i="27"/>
  <c r="L66" i="27"/>
  <c r="K74" i="27"/>
  <c r="J74" i="27"/>
  <c r="I74" i="27"/>
  <c r="M74" i="27"/>
  <c r="L74" i="27"/>
  <c r="C90" i="27"/>
  <c r="K83" i="27"/>
  <c r="J83" i="27"/>
  <c r="I83" i="27"/>
  <c r="M83" i="27"/>
  <c r="L83" i="27"/>
  <c r="K92" i="27"/>
  <c r="J92" i="27"/>
  <c r="I92" i="27"/>
  <c r="L92" i="27"/>
  <c r="M92" i="27"/>
  <c r="D104" i="27"/>
  <c r="K100" i="27"/>
  <c r="J100" i="27"/>
  <c r="I100" i="27"/>
  <c r="M100" i="27"/>
  <c r="L100" i="27"/>
  <c r="K109" i="27"/>
  <c r="J109" i="27"/>
  <c r="I109" i="27"/>
  <c r="M109" i="27"/>
  <c r="L109" i="27"/>
  <c r="E118" i="27"/>
  <c r="L117" i="27"/>
  <c r="K117" i="27"/>
  <c r="J117" i="27"/>
  <c r="I117" i="27"/>
  <c r="M117" i="27"/>
  <c r="F132" i="27"/>
  <c r="L126" i="27"/>
  <c r="K126" i="27"/>
  <c r="J126" i="27"/>
  <c r="I126" i="27"/>
  <c r="M126" i="27"/>
  <c r="L135" i="27"/>
  <c r="K135" i="27"/>
  <c r="J135" i="27"/>
  <c r="I135" i="27"/>
  <c r="M135" i="27"/>
  <c r="G146" i="27"/>
  <c r="L143" i="27"/>
  <c r="K143" i="27"/>
  <c r="J143" i="27"/>
  <c r="I143" i="27"/>
  <c r="M143" i="27"/>
  <c r="L152" i="27"/>
  <c r="K152" i="27"/>
  <c r="J152" i="27"/>
  <c r="I152" i="27"/>
  <c r="H160" i="27"/>
  <c r="M152" i="27"/>
  <c r="F12" i="30"/>
  <c r="J57" i="30"/>
  <c r="J9" i="27"/>
  <c r="I9" i="27"/>
  <c r="M9" i="27"/>
  <c r="L9" i="27"/>
  <c r="K9" i="27"/>
  <c r="G20" i="27"/>
  <c r="J17" i="27"/>
  <c r="I17" i="27"/>
  <c r="M17" i="27"/>
  <c r="L17" i="27"/>
  <c r="K17" i="27"/>
  <c r="J26" i="27"/>
  <c r="I26" i="27"/>
  <c r="H34" i="27"/>
  <c r="M26" i="27"/>
  <c r="L26" i="27"/>
  <c r="K26" i="27"/>
  <c r="J43" i="27"/>
  <c r="I43" i="27"/>
  <c r="M43" i="27"/>
  <c r="L43" i="27"/>
  <c r="K43" i="27"/>
  <c r="J52" i="27"/>
  <c r="I52" i="27"/>
  <c r="L52" i="27"/>
  <c r="K52" i="27"/>
  <c r="M52" i="27"/>
  <c r="J60" i="27"/>
  <c r="I60" i="27"/>
  <c r="K60" i="27"/>
  <c r="M60" i="27"/>
  <c r="L60" i="27"/>
  <c r="C76" i="27"/>
  <c r="J69" i="27"/>
  <c r="I69" i="27"/>
  <c r="M69" i="27"/>
  <c r="L69" i="27"/>
  <c r="K69" i="27"/>
  <c r="J78" i="27"/>
  <c r="I78" i="27"/>
  <c r="M78" i="27"/>
  <c r="L78" i="27"/>
  <c r="K78" i="27"/>
  <c r="D90" i="27"/>
  <c r="J86" i="27"/>
  <c r="I86" i="27"/>
  <c r="M86" i="27"/>
  <c r="L86" i="27"/>
  <c r="K86" i="27"/>
  <c r="J95" i="27"/>
  <c r="I95" i="27"/>
  <c r="M95" i="27"/>
  <c r="L95" i="27"/>
  <c r="K95" i="27"/>
  <c r="E104" i="27"/>
  <c r="J103" i="27"/>
  <c r="I103" i="27"/>
  <c r="M103" i="27"/>
  <c r="L103" i="27"/>
  <c r="K103" i="27"/>
  <c r="F118" i="27"/>
  <c r="J112" i="27"/>
  <c r="I112" i="27"/>
  <c r="M112" i="27"/>
  <c r="L112" i="27"/>
  <c r="K112" i="27"/>
  <c r="K121" i="27"/>
  <c r="J121" i="27"/>
  <c r="I121" i="27"/>
  <c r="M121" i="27"/>
  <c r="L121" i="27"/>
  <c r="G132" i="27"/>
  <c r="K129" i="27"/>
  <c r="J129" i="27"/>
  <c r="I129" i="27"/>
  <c r="M129" i="27"/>
  <c r="L129" i="27"/>
  <c r="K138" i="27"/>
  <c r="J138" i="27"/>
  <c r="I138" i="27"/>
  <c r="H146" i="27"/>
  <c r="M138" i="27"/>
  <c r="L138" i="27"/>
  <c r="K155" i="27"/>
  <c r="J155" i="27"/>
  <c r="I155" i="27"/>
  <c r="M155" i="27"/>
  <c r="L155" i="27"/>
  <c r="F20" i="28"/>
  <c r="G34" i="28"/>
  <c r="O19" i="30"/>
  <c r="N19" i="30"/>
  <c r="J83" i="30"/>
  <c r="F58" i="30"/>
  <c r="F79" i="30"/>
  <c r="J188" i="30"/>
  <c r="J31" i="31"/>
  <c r="I93" i="26"/>
  <c r="M93" i="26"/>
  <c r="L93" i="26"/>
  <c r="K93" i="26"/>
  <c r="J93" i="26"/>
  <c r="G104" i="26"/>
  <c r="I101" i="26"/>
  <c r="M101" i="26"/>
  <c r="L101" i="26"/>
  <c r="K101" i="26"/>
  <c r="J101" i="26"/>
  <c r="I110" i="26"/>
  <c r="H118" i="26"/>
  <c r="M110" i="26"/>
  <c r="L110" i="26"/>
  <c r="K110" i="26"/>
  <c r="J110" i="26"/>
  <c r="I127" i="26"/>
  <c r="M127" i="26"/>
  <c r="L127" i="26"/>
  <c r="K127" i="26"/>
  <c r="J127" i="26"/>
  <c r="I136" i="26"/>
  <c r="M136" i="26"/>
  <c r="L136" i="26"/>
  <c r="K136" i="26"/>
  <c r="J136" i="26"/>
  <c r="I144" i="26"/>
  <c r="M144" i="26"/>
  <c r="L144" i="26"/>
  <c r="K144" i="26"/>
  <c r="J144" i="26"/>
  <c r="C160" i="26"/>
  <c r="I153" i="26"/>
  <c r="M153" i="26"/>
  <c r="L153" i="26"/>
  <c r="K153" i="26"/>
  <c r="J153" i="26"/>
  <c r="I12" i="27"/>
  <c r="H20" i="27"/>
  <c r="M12" i="27"/>
  <c r="L12" i="27"/>
  <c r="K12" i="27"/>
  <c r="J12" i="27"/>
  <c r="I29" i="27"/>
  <c r="M29" i="27"/>
  <c r="J29" i="27"/>
  <c r="L29" i="27"/>
  <c r="K29" i="27"/>
  <c r="I38" i="27"/>
  <c r="M38" i="27"/>
  <c r="L38" i="27"/>
  <c r="K38" i="27"/>
  <c r="J38" i="27"/>
  <c r="I46" i="27"/>
  <c r="M46" i="27"/>
  <c r="L46" i="27"/>
  <c r="K46" i="27"/>
  <c r="J46" i="27"/>
  <c r="C62" i="27"/>
  <c r="I55" i="27"/>
  <c r="M55" i="27"/>
  <c r="L55" i="27"/>
  <c r="K55" i="27"/>
  <c r="J55" i="27"/>
  <c r="I64" i="27"/>
  <c r="M64" i="27"/>
  <c r="L64" i="27"/>
  <c r="K64" i="27"/>
  <c r="J64" i="27"/>
  <c r="D76" i="27"/>
  <c r="I72" i="27"/>
  <c r="M72" i="27"/>
  <c r="L72" i="27"/>
  <c r="K72" i="27"/>
  <c r="J72" i="27"/>
  <c r="I81" i="27"/>
  <c r="M81" i="27"/>
  <c r="L81" i="27"/>
  <c r="K81" i="27"/>
  <c r="J81" i="27"/>
  <c r="E90" i="27"/>
  <c r="I89" i="27"/>
  <c r="M89" i="27"/>
  <c r="K89" i="27"/>
  <c r="J89" i="27"/>
  <c r="L89" i="27"/>
  <c r="F104" i="27"/>
  <c r="I98" i="27"/>
  <c r="M98" i="27"/>
  <c r="J98" i="27"/>
  <c r="L98" i="27"/>
  <c r="K98" i="27"/>
  <c r="I107" i="27"/>
  <c r="M107" i="27"/>
  <c r="L107" i="27"/>
  <c r="K107" i="27"/>
  <c r="J107" i="27"/>
  <c r="G118" i="27"/>
  <c r="I115" i="27"/>
  <c r="M115" i="27"/>
  <c r="L115" i="27"/>
  <c r="K115" i="27"/>
  <c r="J115" i="27"/>
  <c r="J124" i="27"/>
  <c r="I124" i="27"/>
  <c r="H132" i="27"/>
  <c r="M124" i="27"/>
  <c r="L124" i="27"/>
  <c r="K124" i="27"/>
  <c r="J141" i="27"/>
  <c r="I141" i="27"/>
  <c r="M141" i="27"/>
  <c r="L141" i="27"/>
  <c r="K141" i="27"/>
  <c r="J150" i="27"/>
  <c r="I150" i="27"/>
  <c r="M150" i="27"/>
  <c r="L150" i="27"/>
  <c r="K150" i="27"/>
  <c r="J158" i="27"/>
  <c r="I158" i="27"/>
  <c r="M158" i="27"/>
  <c r="L158" i="27"/>
  <c r="K158" i="27"/>
  <c r="G20" i="28"/>
  <c r="H13" i="30"/>
  <c r="H33" i="30"/>
  <c r="L40" i="30"/>
  <c r="L83" i="30"/>
  <c r="O60" i="30"/>
  <c r="N60" i="30"/>
  <c r="O165" i="30"/>
  <c r="N165" i="30"/>
  <c r="H104" i="26"/>
  <c r="M96" i="26"/>
  <c r="L96" i="26"/>
  <c r="K96" i="26"/>
  <c r="J96" i="26"/>
  <c r="I96" i="26"/>
  <c r="M113" i="26"/>
  <c r="L113" i="26"/>
  <c r="K113" i="26"/>
  <c r="J113" i="26"/>
  <c r="I113" i="26"/>
  <c r="M122" i="26"/>
  <c r="L122" i="26"/>
  <c r="K122" i="26"/>
  <c r="J122" i="26"/>
  <c r="I122" i="26"/>
  <c r="M130" i="26"/>
  <c r="L130" i="26"/>
  <c r="K130" i="26"/>
  <c r="J130" i="26"/>
  <c r="I130" i="26"/>
  <c r="C146" i="26"/>
  <c r="M139" i="26"/>
  <c r="L139" i="26"/>
  <c r="K139" i="26"/>
  <c r="J139" i="26"/>
  <c r="I139" i="26"/>
  <c r="M148" i="26"/>
  <c r="L148" i="26"/>
  <c r="K148" i="26"/>
  <c r="J148" i="26"/>
  <c r="I148" i="26"/>
  <c r="D160" i="26"/>
  <c r="M156" i="26"/>
  <c r="L156" i="26"/>
  <c r="K156" i="26"/>
  <c r="J156" i="26"/>
  <c r="I156" i="26"/>
  <c r="M15" i="27"/>
  <c r="L15" i="27"/>
  <c r="K15" i="27"/>
  <c r="J15" i="27"/>
  <c r="I15" i="27"/>
  <c r="M24" i="27"/>
  <c r="L24" i="27"/>
  <c r="K24" i="27"/>
  <c r="J24" i="27"/>
  <c r="I24" i="27"/>
  <c r="M32" i="27"/>
  <c r="L32" i="27"/>
  <c r="K32" i="27"/>
  <c r="J32" i="27"/>
  <c r="I32" i="27"/>
  <c r="C48" i="27"/>
  <c r="M41" i="27"/>
  <c r="L41" i="27"/>
  <c r="K41" i="27"/>
  <c r="J41" i="27"/>
  <c r="I41" i="27"/>
  <c r="M50" i="27"/>
  <c r="L50" i="27"/>
  <c r="K50" i="27"/>
  <c r="J50" i="27"/>
  <c r="I50" i="27"/>
  <c r="D62" i="27"/>
  <c r="M58" i="27"/>
  <c r="L58" i="27"/>
  <c r="J58" i="27"/>
  <c r="I58" i="27"/>
  <c r="K58" i="27"/>
  <c r="M67" i="27"/>
  <c r="L67" i="27"/>
  <c r="I67" i="27"/>
  <c r="K67" i="27"/>
  <c r="J67" i="27"/>
  <c r="E76" i="27"/>
  <c r="M75" i="27"/>
  <c r="L75" i="27"/>
  <c r="K75" i="27"/>
  <c r="J75" i="27"/>
  <c r="I75" i="27"/>
  <c r="F90" i="27"/>
  <c r="M84" i="27"/>
  <c r="L84" i="27"/>
  <c r="K84" i="27"/>
  <c r="J84" i="27"/>
  <c r="I84" i="27"/>
  <c r="M93" i="27"/>
  <c r="L93" i="27"/>
  <c r="K93" i="27"/>
  <c r="J93" i="27"/>
  <c r="I93" i="27"/>
  <c r="G104" i="27"/>
  <c r="M101" i="27"/>
  <c r="L101" i="27"/>
  <c r="K101" i="27"/>
  <c r="J101" i="27"/>
  <c r="I101" i="27"/>
  <c r="H118" i="27"/>
  <c r="M110" i="27"/>
  <c r="L110" i="27"/>
  <c r="K110" i="27"/>
  <c r="J110" i="27"/>
  <c r="I110" i="27"/>
  <c r="I127" i="27"/>
  <c r="M127" i="27"/>
  <c r="L127" i="27"/>
  <c r="K127" i="27"/>
  <c r="J127" i="27"/>
  <c r="I136" i="27"/>
  <c r="M136" i="27"/>
  <c r="L136" i="27"/>
  <c r="K136" i="27"/>
  <c r="J136" i="27"/>
  <c r="I144" i="27"/>
  <c r="M144" i="27"/>
  <c r="L144" i="27"/>
  <c r="K144" i="27"/>
  <c r="J144" i="27"/>
  <c r="C160" i="27"/>
  <c r="I153" i="27"/>
  <c r="M153" i="27"/>
  <c r="L153" i="27"/>
  <c r="K153" i="27"/>
  <c r="J153" i="27"/>
  <c r="J61" i="30"/>
  <c r="J219" i="30"/>
  <c r="H229" i="30"/>
  <c r="M122" i="27"/>
  <c r="L122" i="27"/>
  <c r="K122" i="27"/>
  <c r="J122" i="27"/>
  <c r="I122" i="27"/>
  <c r="M130" i="27"/>
  <c r="L130" i="27"/>
  <c r="K130" i="27"/>
  <c r="J130" i="27"/>
  <c r="I130" i="27"/>
  <c r="C146" i="27"/>
  <c r="M139" i="27"/>
  <c r="L139" i="27"/>
  <c r="K139" i="27"/>
  <c r="J139" i="27"/>
  <c r="I139" i="27"/>
  <c r="M148" i="27"/>
  <c r="L148" i="27"/>
  <c r="K148" i="27"/>
  <c r="J148" i="27"/>
  <c r="I148" i="27"/>
  <c r="D160" i="27"/>
  <c r="M156" i="27"/>
  <c r="L156" i="27"/>
  <c r="K156" i="27"/>
  <c r="J156" i="27"/>
  <c r="I156" i="27"/>
  <c r="C48" i="28"/>
  <c r="C76" i="28"/>
  <c r="C160" i="28"/>
  <c r="F83" i="30"/>
  <c r="L175" i="30"/>
  <c r="L238" i="30"/>
  <c r="H12" i="30"/>
  <c r="J15" i="30"/>
  <c r="O18" i="30"/>
  <c r="N18" i="30"/>
  <c r="J35" i="30"/>
  <c r="F37" i="30"/>
  <c r="F43" i="30"/>
  <c r="H58" i="30"/>
  <c r="H98" i="30"/>
  <c r="L123" i="30"/>
  <c r="H58" i="31"/>
  <c r="F11" i="30"/>
  <c r="J20" i="30"/>
  <c r="H32" i="30"/>
  <c r="L35" i="30"/>
  <c r="H41" i="30"/>
  <c r="H62" i="30"/>
  <c r="J98" i="30"/>
  <c r="J131" i="30"/>
  <c r="O231" i="30"/>
  <c r="N231" i="30"/>
  <c r="L241" i="30"/>
  <c r="J262" i="30"/>
  <c r="H33" i="33"/>
  <c r="O64" i="33"/>
  <c r="N64" i="33"/>
  <c r="J12" i="30"/>
  <c r="H17" i="30"/>
  <c r="L20" i="30"/>
  <c r="H37" i="30"/>
  <c r="J41" i="30"/>
  <c r="J77" i="30"/>
  <c r="O80" i="30"/>
  <c r="N80" i="30"/>
  <c r="H87" i="30"/>
  <c r="L145" i="30"/>
  <c r="H168" i="30"/>
  <c r="H193" i="30"/>
  <c r="H11" i="31"/>
  <c r="J11" i="30"/>
  <c r="N12" i="30"/>
  <c r="O12" i="30"/>
  <c r="F14" i="30"/>
  <c r="O15" i="30"/>
  <c r="N15" i="30"/>
  <c r="F34" i="30"/>
  <c r="N35" i="30"/>
  <c r="O35" i="30"/>
  <c r="J37" i="30"/>
  <c r="J81" i="30"/>
  <c r="O84" i="30"/>
  <c r="N84" i="30"/>
  <c r="J125" i="30"/>
  <c r="L208" i="30"/>
  <c r="J218" i="30"/>
  <c r="H10" i="30"/>
  <c r="L14" i="30"/>
  <c r="H16" i="30"/>
  <c r="H36" i="30"/>
  <c r="N39" i="30"/>
  <c r="O39" i="30"/>
  <c r="F42" i="30"/>
  <c r="L56" i="30"/>
  <c r="H78" i="30"/>
  <c r="L81" i="30"/>
  <c r="J100" i="30"/>
  <c r="F107" i="30"/>
  <c r="F120" i="30"/>
  <c r="N126" i="30"/>
  <c r="O126" i="30"/>
  <c r="O170" i="30"/>
  <c r="N170" i="30"/>
  <c r="O195" i="30"/>
  <c r="N195" i="30"/>
  <c r="F236" i="30"/>
  <c r="O275" i="30"/>
  <c r="N275" i="30"/>
  <c r="O14" i="30"/>
  <c r="N14" i="30"/>
  <c r="H21" i="30"/>
  <c r="J31" i="30"/>
  <c r="F33" i="30"/>
  <c r="O34" i="30"/>
  <c r="N34" i="30"/>
  <c r="H79" i="30"/>
  <c r="L60" i="30"/>
  <c r="O75" i="30"/>
  <c r="N75" i="30"/>
  <c r="H82" i="30"/>
  <c r="L85" i="30"/>
  <c r="L100" i="30"/>
  <c r="F148" i="30"/>
  <c r="H163" i="30"/>
  <c r="F173" i="30"/>
  <c r="O59" i="31"/>
  <c r="N59" i="31"/>
  <c r="H9" i="30"/>
  <c r="F10" i="30"/>
  <c r="O11" i="30"/>
  <c r="N11" i="30"/>
  <c r="L12" i="30"/>
  <c r="H18" i="30"/>
  <c r="F19" i="30"/>
  <c r="N20" i="30"/>
  <c r="O20" i="30"/>
  <c r="L21" i="30"/>
  <c r="N31" i="30"/>
  <c r="O31" i="30"/>
  <c r="L32" i="30"/>
  <c r="J33" i="30"/>
  <c r="F39" i="30"/>
  <c r="L41" i="30"/>
  <c r="J42" i="30"/>
  <c r="H43" i="30"/>
  <c r="J53" i="30"/>
  <c r="O56" i="30"/>
  <c r="N56" i="30"/>
  <c r="J62" i="30"/>
  <c r="F64" i="30"/>
  <c r="F75" i="30"/>
  <c r="O76" i="30"/>
  <c r="N76" i="30"/>
  <c r="F84" i="30"/>
  <c r="N85" i="30"/>
  <c r="O85" i="30"/>
  <c r="J87" i="30"/>
  <c r="L97" i="30"/>
  <c r="J102" i="30"/>
  <c r="F104" i="30"/>
  <c r="L120" i="30"/>
  <c r="H127" i="30"/>
  <c r="O128" i="30"/>
  <c r="N128" i="30"/>
  <c r="J130" i="30"/>
  <c r="O143" i="30"/>
  <c r="N143" i="30"/>
  <c r="F151" i="30"/>
  <c r="L153" i="30"/>
  <c r="H171" i="30"/>
  <c r="O173" i="30"/>
  <c r="N173" i="30"/>
  <c r="J191" i="30"/>
  <c r="F209" i="30"/>
  <c r="L211" i="30"/>
  <c r="H234" i="30"/>
  <c r="O236" i="30"/>
  <c r="N236" i="30"/>
  <c r="J257" i="30"/>
  <c r="H277" i="30"/>
  <c r="O12" i="31"/>
  <c r="N12" i="31"/>
  <c r="H19" i="31"/>
  <c r="L61" i="31"/>
  <c r="O10" i="33"/>
  <c r="N10" i="33"/>
  <c r="J43" i="33"/>
  <c r="H14" i="30"/>
  <c r="F15" i="30"/>
  <c r="N16" i="30"/>
  <c r="O16" i="30"/>
  <c r="L17" i="30"/>
  <c r="J18" i="30"/>
  <c r="F35" i="30"/>
  <c r="L37" i="30"/>
  <c r="J38" i="30"/>
  <c r="H39" i="30"/>
  <c r="O41" i="30"/>
  <c r="N41" i="30"/>
  <c r="F86" i="30"/>
  <c r="J58" i="30"/>
  <c r="F60" i="30"/>
  <c r="O61" i="30"/>
  <c r="N61" i="30"/>
  <c r="F80" i="30"/>
  <c r="N81" i="30"/>
  <c r="O81" i="30"/>
  <c r="L98" i="30"/>
  <c r="H104" i="30"/>
  <c r="O107" i="30"/>
  <c r="N107" i="30"/>
  <c r="H119" i="30"/>
  <c r="O120" i="30"/>
  <c r="N120" i="30"/>
  <c r="J122" i="30"/>
  <c r="F129" i="30"/>
  <c r="L130" i="30"/>
  <c r="J153" i="30"/>
  <c r="F142" i="30"/>
  <c r="H146" i="30"/>
  <c r="O148" i="30"/>
  <c r="N148" i="30"/>
  <c r="J166" i="30"/>
  <c r="J197" i="30"/>
  <c r="L186" i="30"/>
  <c r="J196" i="30"/>
  <c r="F214" i="30"/>
  <c r="L216" i="30"/>
  <c r="H237" i="30"/>
  <c r="O239" i="30"/>
  <c r="N239" i="30"/>
  <c r="L252" i="30"/>
  <c r="H285" i="30"/>
  <c r="H33" i="31"/>
  <c r="O39" i="31"/>
  <c r="N39" i="31"/>
  <c r="L17" i="33"/>
  <c r="L13" i="30"/>
  <c r="J14" i="30"/>
  <c r="F20" i="30"/>
  <c r="F31" i="30"/>
  <c r="L33" i="30"/>
  <c r="J34" i="30"/>
  <c r="H35" i="30"/>
  <c r="N37" i="30"/>
  <c r="O37" i="30"/>
  <c r="J43" i="30"/>
  <c r="J54" i="30"/>
  <c r="F56" i="30"/>
  <c r="O57" i="30"/>
  <c r="N57" i="30"/>
  <c r="F65" i="30"/>
  <c r="F76" i="30"/>
  <c r="N77" i="30"/>
  <c r="O77" i="30"/>
  <c r="J79" i="30"/>
  <c r="F85" i="30"/>
  <c r="N98" i="30"/>
  <c r="O98" i="30"/>
  <c r="O99" i="30"/>
  <c r="N99" i="30"/>
  <c r="F106" i="30"/>
  <c r="L109" i="30"/>
  <c r="F121" i="30"/>
  <c r="L122" i="30"/>
  <c r="H124" i="30"/>
  <c r="H149" i="30"/>
  <c r="O151" i="30"/>
  <c r="N151" i="30"/>
  <c r="J169" i="30"/>
  <c r="F187" i="30"/>
  <c r="L189" i="30"/>
  <c r="H207" i="30"/>
  <c r="O209" i="30"/>
  <c r="N209" i="30"/>
  <c r="F217" i="30"/>
  <c r="L219" i="30"/>
  <c r="J232" i="30"/>
  <c r="L285" i="30"/>
  <c r="L34" i="31"/>
  <c r="H41" i="31"/>
  <c r="L56" i="31"/>
  <c r="L9" i="30"/>
  <c r="J10" i="30"/>
  <c r="F16" i="30"/>
  <c r="L18" i="30"/>
  <c r="J19" i="30"/>
  <c r="H20" i="30"/>
  <c r="H31" i="30"/>
  <c r="O33" i="30"/>
  <c r="N33" i="30"/>
  <c r="J39" i="30"/>
  <c r="H40" i="30"/>
  <c r="F41" i="30"/>
  <c r="O42" i="30"/>
  <c r="N42" i="30"/>
  <c r="L43" i="30"/>
  <c r="O53" i="30"/>
  <c r="N53" i="30"/>
  <c r="F61" i="30"/>
  <c r="N62" i="30"/>
  <c r="O62" i="30"/>
  <c r="F81" i="30"/>
  <c r="L101" i="30"/>
  <c r="N104" i="30"/>
  <c r="O104" i="30"/>
  <c r="J124" i="30"/>
  <c r="F126" i="30"/>
  <c r="L142" i="30"/>
  <c r="J144" i="30"/>
  <c r="J175" i="30"/>
  <c r="L164" i="30"/>
  <c r="J174" i="30"/>
  <c r="F192" i="30"/>
  <c r="L194" i="30"/>
  <c r="H212" i="30"/>
  <c r="O214" i="30"/>
  <c r="N214" i="30"/>
  <c r="J235" i="30"/>
  <c r="J253" i="30"/>
  <c r="H259" i="30"/>
  <c r="L14" i="31"/>
  <c r="F21" i="31"/>
  <c r="L64" i="31"/>
  <c r="O38" i="30"/>
  <c r="N38" i="30"/>
  <c r="L39" i="30"/>
  <c r="H56" i="30"/>
  <c r="F57" i="30"/>
  <c r="N58" i="30"/>
  <c r="O58" i="30"/>
  <c r="J60" i="30"/>
  <c r="F77" i="30"/>
  <c r="J80" i="30"/>
  <c r="H81" i="30"/>
  <c r="N83" i="30"/>
  <c r="O83" i="30"/>
  <c r="J103" i="30"/>
  <c r="L106" i="30"/>
  <c r="H126" i="30"/>
  <c r="O129" i="30"/>
  <c r="N129" i="30"/>
  <c r="H141" i="30"/>
  <c r="O142" i="30"/>
  <c r="N142" i="30"/>
  <c r="J147" i="30"/>
  <c r="F165" i="30"/>
  <c r="L167" i="30"/>
  <c r="H185" i="30"/>
  <c r="O187" i="30"/>
  <c r="N187" i="30"/>
  <c r="F195" i="30"/>
  <c r="L197" i="30"/>
  <c r="H215" i="30"/>
  <c r="O217" i="30"/>
  <c r="N217" i="30"/>
  <c r="L230" i="30"/>
  <c r="J240" i="30"/>
  <c r="H251" i="30"/>
  <c r="L260" i="30"/>
  <c r="J9" i="31"/>
  <c r="F16" i="31"/>
  <c r="F58" i="31"/>
  <c r="O86" i="30"/>
  <c r="N86" i="30"/>
  <c r="F53" i="30"/>
  <c r="N54" i="30"/>
  <c r="O54" i="30"/>
  <c r="J56" i="30"/>
  <c r="F62" i="30"/>
  <c r="J65" i="30"/>
  <c r="J76" i="30"/>
  <c r="O79" i="30"/>
  <c r="N79" i="30"/>
  <c r="J85" i="30"/>
  <c r="F87" i="30"/>
  <c r="H97" i="30"/>
  <c r="F98" i="30"/>
  <c r="F99" i="30"/>
  <c r="H105" i="30"/>
  <c r="O106" i="30"/>
  <c r="N106" i="30"/>
  <c r="J108" i="30"/>
  <c r="O121" i="30"/>
  <c r="N121" i="30"/>
  <c r="F128" i="30"/>
  <c r="L131" i="30"/>
  <c r="F143" i="30"/>
  <c r="J152" i="30"/>
  <c r="F170" i="30"/>
  <c r="L172" i="30"/>
  <c r="H190" i="30"/>
  <c r="O192" i="30"/>
  <c r="N192" i="30"/>
  <c r="J210" i="30"/>
  <c r="J241" i="30"/>
  <c r="F231" i="30"/>
  <c r="L233" i="30"/>
  <c r="J275" i="30"/>
  <c r="J36" i="31"/>
  <c r="F43" i="31"/>
  <c r="J58" i="31"/>
  <c r="F102" i="31"/>
  <c r="F32" i="33"/>
  <c r="F9" i="30"/>
  <c r="O9" i="30"/>
  <c r="N9" i="30"/>
  <c r="L11" i="30"/>
  <c r="J13" i="30"/>
  <c r="H15" i="30"/>
  <c r="F17" i="30"/>
  <c r="N17" i="30"/>
  <c r="O17" i="30"/>
  <c r="L19" i="30"/>
  <c r="J21" i="30"/>
  <c r="J32" i="30"/>
  <c r="H34" i="30"/>
  <c r="F36" i="30"/>
  <c r="O36" i="30"/>
  <c r="N36" i="30"/>
  <c r="L38" i="30"/>
  <c r="J40" i="30"/>
  <c r="H42" i="30"/>
  <c r="J97" i="30"/>
  <c r="H99" i="30"/>
  <c r="F101" i="30"/>
  <c r="O101" i="30"/>
  <c r="N101" i="30"/>
  <c r="L103" i="30"/>
  <c r="J105" i="30"/>
  <c r="H107" i="30"/>
  <c r="F109" i="30"/>
  <c r="H284" i="30"/>
  <c r="L277" i="30"/>
  <c r="F279" i="30"/>
  <c r="O280" i="30"/>
  <c r="N280" i="30"/>
  <c r="F13" i="31"/>
  <c r="J16" i="31"/>
  <c r="O31" i="31"/>
  <c r="N31" i="31"/>
  <c r="F35" i="31"/>
  <c r="H38" i="31"/>
  <c r="H60" i="31"/>
  <c r="L19" i="33"/>
  <c r="L64" i="33"/>
  <c r="L144" i="30"/>
  <c r="J146" i="30"/>
  <c r="H148" i="30"/>
  <c r="F150" i="30"/>
  <c r="O150" i="30"/>
  <c r="N150" i="30"/>
  <c r="L152" i="30"/>
  <c r="F164" i="30"/>
  <c r="O164" i="30"/>
  <c r="N164" i="30"/>
  <c r="L166" i="30"/>
  <c r="J168" i="30"/>
  <c r="H170" i="30"/>
  <c r="F172" i="30"/>
  <c r="O172" i="30"/>
  <c r="N172" i="30"/>
  <c r="L174" i="30"/>
  <c r="F186" i="30"/>
  <c r="O186" i="30"/>
  <c r="N186" i="30"/>
  <c r="L188" i="30"/>
  <c r="J190" i="30"/>
  <c r="H192" i="30"/>
  <c r="F194" i="30"/>
  <c r="O194" i="30"/>
  <c r="N194" i="30"/>
  <c r="L196" i="30"/>
  <c r="F208" i="30"/>
  <c r="O208" i="30"/>
  <c r="N208" i="30"/>
  <c r="L210" i="30"/>
  <c r="J212" i="30"/>
  <c r="H214" i="30"/>
  <c r="F216" i="30"/>
  <c r="O216" i="30"/>
  <c r="N216" i="30"/>
  <c r="L218" i="30"/>
  <c r="F230" i="30"/>
  <c r="O230" i="30"/>
  <c r="N230" i="30"/>
  <c r="L232" i="30"/>
  <c r="J234" i="30"/>
  <c r="H236" i="30"/>
  <c r="F238" i="30"/>
  <c r="O238" i="30"/>
  <c r="N238" i="30"/>
  <c r="L240" i="30"/>
  <c r="F252" i="30"/>
  <c r="O252" i="30"/>
  <c r="N252" i="30"/>
  <c r="L253" i="30"/>
  <c r="H256" i="30"/>
  <c r="L259" i="30"/>
  <c r="J279" i="30"/>
  <c r="L282" i="30"/>
  <c r="O16" i="31"/>
  <c r="N16" i="31"/>
  <c r="H18" i="31"/>
  <c r="L33" i="31"/>
  <c r="F40" i="31"/>
  <c r="O58" i="31"/>
  <c r="N58" i="31"/>
  <c r="L65" i="31"/>
  <c r="F105" i="31"/>
  <c r="L20" i="33"/>
  <c r="J99" i="30"/>
  <c r="H101" i="30"/>
  <c r="F103" i="30"/>
  <c r="O103" i="30"/>
  <c r="N103" i="30"/>
  <c r="L105" i="30"/>
  <c r="J107" i="30"/>
  <c r="H109" i="30"/>
  <c r="L119" i="30"/>
  <c r="J121" i="30"/>
  <c r="H123" i="30"/>
  <c r="F125" i="30"/>
  <c r="O125" i="30"/>
  <c r="N125" i="30"/>
  <c r="L127" i="30"/>
  <c r="J129" i="30"/>
  <c r="H131" i="30"/>
  <c r="L141" i="30"/>
  <c r="J143" i="30"/>
  <c r="H145" i="30"/>
  <c r="F147" i="30"/>
  <c r="O147" i="30"/>
  <c r="N147" i="30"/>
  <c r="L149" i="30"/>
  <c r="J151" i="30"/>
  <c r="H153" i="30"/>
  <c r="L163" i="30"/>
  <c r="J165" i="30"/>
  <c r="H167" i="30"/>
  <c r="F169" i="30"/>
  <c r="O169" i="30"/>
  <c r="N169" i="30"/>
  <c r="L171" i="30"/>
  <c r="J173" i="30"/>
  <c r="H175" i="30"/>
  <c r="L185" i="30"/>
  <c r="J187" i="30"/>
  <c r="H189" i="30"/>
  <c r="F191" i="30"/>
  <c r="O191" i="30"/>
  <c r="N191" i="30"/>
  <c r="L193" i="30"/>
  <c r="J195" i="30"/>
  <c r="H197" i="30"/>
  <c r="L207" i="30"/>
  <c r="J209" i="30"/>
  <c r="H211" i="30"/>
  <c r="F213" i="30"/>
  <c r="O213" i="30"/>
  <c r="N213" i="30"/>
  <c r="L215" i="30"/>
  <c r="J217" i="30"/>
  <c r="H219" i="30"/>
  <c r="L229" i="30"/>
  <c r="J231" i="30"/>
  <c r="H233" i="30"/>
  <c r="F235" i="30"/>
  <c r="O235" i="30"/>
  <c r="N235" i="30"/>
  <c r="L237" i="30"/>
  <c r="J239" i="30"/>
  <c r="L251" i="30"/>
  <c r="O253" i="30"/>
  <c r="N253" i="30"/>
  <c r="F258" i="30"/>
  <c r="J261" i="30"/>
  <c r="L274" i="30"/>
  <c r="H281" i="30"/>
  <c r="J284" i="30"/>
  <c r="H10" i="31"/>
  <c r="L18" i="31"/>
  <c r="F20" i="31"/>
  <c r="F32" i="31"/>
  <c r="F54" i="31"/>
  <c r="H57" i="31"/>
  <c r="O83" i="31"/>
  <c r="N83" i="31"/>
  <c r="H98" i="31"/>
  <c r="F106" i="31"/>
  <c r="L13" i="33"/>
  <c r="J36" i="33"/>
  <c r="F100" i="30"/>
  <c r="O100" i="30"/>
  <c r="N100" i="30"/>
  <c r="L102" i="30"/>
  <c r="J104" i="30"/>
  <c r="H106" i="30"/>
  <c r="F108" i="30"/>
  <c r="O108" i="30"/>
  <c r="N108" i="30"/>
  <c r="H120" i="30"/>
  <c r="F122" i="30"/>
  <c r="O122" i="30"/>
  <c r="N122" i="30"/>
  <c r="L124" i="30"/>
  <c r="J126" i="30"/>
  <c r="H128" i="30"/>
  <c r="F130" i="30"/>
  <c r="O130" i="30"/>
  <c r="N130" i="30"/>
  <c r="H142" i="30"/>
  <c r="F144" i="30"/>
  <c r="O144" i="30"/>
  <c r="N144" i="30"/>
  <c r="L146" i="30"/>
  <c r="J148" i="30"/>
  <c r="H150" i="30"/>
  <c r="F152" i="30"/>
  <c r="O152" i="30"/>
  <c r="N152" i="30"/>
  <c r="H164" i="30"/>
  <c r="F166" i="30"/>
  <c r="O166" i="30"/>
  <c r="N166" i="30"/>
  <c r="L168" i="30"/>
  <c r="J170" i="30"/>
  <c r="H172" i="30"/>
  <c r="F174" i="30"/>
  <c r="O174" i="30"/>
  <c r="N174" i="30"/>
  <c r="H186" i="30"/>
  <c r="F188" i="30"/>
  <c r="O188" i="30"/>
  <c r="N188" i="30"/>
  <c r="L190" i="30"/>
  <c r="J192" i="30"/>
  <c r="H194" i="30"/>
  <c r="F196" i="30"/>
  <c r="O196" i="30"/>
  <c r="N196" i="30"/>
  <c r="H208" i="30"/>
  <c r="F210" i="30"/>
  <c r="O210" i="30"/>
  <c r="N210" i="30"/>
  <c r="L212" i="30"/>
  <c r="J214" i="30"/>
  <c r="H216" i="30"/>
  <c r="F218" i="30"/>
  <c r="O218" i="30"/>
  <c r="N218" i="30"/>
  <c r="H230" i="30"/>
  <c r="F232" i="30"/>
  <c r="O232" i="30"/>
  <c r="N232" i="30"/>
  <c r="L234" i="30"/>
  <c r="J236" i="30"/>
  <c r="H238" i="30"/>
  <c r="F240" i="30"/>
  <c r="O240" i="30"/>
  <c r="N240" i="30"/>
  <c r="H252" i="30"/>
  <c r="O261" i="30"/>
  <c r="N261" i="30"/>
  <c r="H263" i="30"/>
  <c r="H273" i="30"/>
  <c r="J276" i="30"/>
  <c r="O279" i="30"/>
  <c r="N279" i="30"/>
  <c r="F283" i="30"/>
  <c r="L10" i="31"/>
  <c r="F12" i="31"/>
  <c r="O13" i="31"/>
  <c r="N13" i="31"/>
  <c r="J20" i="31"/>
  <c r="O35" i="31"/>
  <c r="N35" i="31"/>
  <c r="H37" i="31"/>
  <c r="F59" i="31"/>
  <c r="H99" i="31"/>
  <c r="L54" i="33"/>
  <c r="J37" i="33"/>
  <c r="L77" i="33"/>
  <c r="J9" i="30"/>
  <c r="H11" i="30"/>
  <c r="F13" i="30"/>
  <c r="O13" i="30"/>
  <c r="N13" i="30"/>
  <c r="L15" i="30"/>
  <c r="J17" i="30"/>
  <c r="H19" i="30"/>
  <c r="F21" i="30"/>
  <c r="F32" i="30"/>
  <c r="O32" i="30"/>
  <c r="N32" i="30"/>
  <c r="L34" i="30"/>
  <c r="J36" i="30"/>
  <c r="H38" i="30"/>
  <c r="F40" i="30"/>
  <c r="O40" i="30"/>
  <c r="N40" i="30"/>
  <c r="L42" i="30"/>
  <c r="F59" i="30"/>
  <c r="F97" i="30"/>
  <c r="O97" i="30"/>
  <c r="N97" i="30"/>
  <c r="L99" i="30"/>
  <c r="J101" i="30"/>
  <c r="H103" i="30"/>
  <c r="F105" i="30"/>
  <c r="N105" i="30"/>
  <c r="O105" i="30"/>
  <c r="L107" i="30"/>
  <c r="J109" i="30"/>
  <c r="F275" i="30"/>
  <c r="H278" i="30"/>
  <c r="L281" i="30"/>
  <c r="J12" i="31"/>
  <c r="L15" i="31"/>
  <c r="F39" i="31"/>
  <c r="O40" i="31"/>
  <c r="N40" i="31"/>
  <c r="F108" i="31"/>
  <c r="O102" i="33"/>
  <c r="N102" i="33"/>
  <c r="H80" i="33"/>
  <c r="H100" i="30"/>
  <c r="F102" i="30"/>
  <c r="O102" i="30"/>
  <c r="N102" i="30"/>
  <c r="L104" i="30"/>
  <c r="J106" i="30"/>
  <c r="H108" i="30"/>
  <c r="J120" i="30"/>
  <c r="H122" i="30"/>
  <c r="F124" i="30"/>
  <c r="O124" i="30"/>
  <c r="N124" i="30"/>
  <c r="L126" i="30"/>
  <c r="J128" i="30"/>
  <c r="H130" i="30"/>
  <c r="J142" i="30"/>
  <c r="H144" i="30"/>
  <c r="F146" i="30"/>
  <c r="O146" i="30"/>
  <c r="N146" i="30"/>
  <c r="L148" i="30"/>
  <c r="J150" i="30"/>
  <c r="H152" i="30"/>
  <c r="J164" i="30"/>
  <c r="H166" i="30"/>
  <c r="F168" i="30"/>
  <c r="O168" i="30"/>
  <c r="N168" i="30"/>
  <c r="L170" i="30"/>
  <c r="J172" i="30"/>
  <c r="H174" i="30"/>
  <c r="J186" i="30"/>
  <c r="H188" i="30"/>
  <c r="F190" i="30"/>
  <c r="O190" i="30"/>
  <c r="N190" i="30"/>
  <c r="L192" i="30"/>
  <c r="J194" i="30"/>
  <c r="H196" i="30"/>
  <c r="J208" i="30"/>
  <c r="H210" i="30"/>
  <c r="F212" i="30"/>
  <c r="O212" i="30"/>
  <c r="N212" i="30"/>
  <c r="L214" i="30"/>
  <c r="J216" i="30"/>
  <c r="H218" i="30"/>
  <c r="J230" i="30"/>
  <c r="H232" i="30"/>
  <c r="F234" i="30"/>
  <c r="O234" i="30"/>
  <c r="N234" i="30"/>
  <c r="L236" i="30"/>
  <c r="J238" i="30"/>
  <c r="H240" i="30"/>
  <c r="J252" i="30"/>
  <c r="F253" i="30"/>
  <c r="F254" i="30"/>
  <c r="L255" i="30"/>
  <c r="F257" i="30"/>
  <c r="O258" i="30"/>
  <c r="N258" i="30"/>
  <c r="L273" i="30"/>
  <c r="F280" i="30"/>
  <c r="J283" i="30"/>
  <c r="H14" i="31"/>
  <c r="J17" i="31"/>
  <c r="O20" i="31"/>
  <c r="N20" i="31"/>
  <c r="F63" i="31"/>
  <c r="F31" i="31"/>
  <c r="O32" i="31"/>
  <c r="N32" i="31"/>
  <c r="L42" i="31"/>
  <c r="O54" i="31"/>
  <c r="N54" i="31"/>
  <c r="H56" i="31"/>
  <c r="O86" i="31"/>
  <c r="N86" i="31"/>
  <c r="F109" i="31"/>
  <c r="L16" i="33"/>
  <c r="F31" i="33"/>
  <c r="H59" i="33"/>
  <c r="J108" i="33"/>
  <c r="H100" i="31"/>
  <c r="H103" i="31"/>
  <c r="H104" i="31"/>
  <c r="H106" i="31"/>
  <c r="H107" i="31"/>
  <c r="O11" i="33"/>
  <c r="N11" i="33"/>
  <c r="O14" i="33"/>
  <c r="N14" i="33"/>
  <c r="N15" i="33"/>
  <c r="O15" i="33"/>
  <c r="O17" i="33"/>
  <c r="N17" i="33"/>
  <c r="O18" i="33"/>
  <c r="N18" i="33"/>
  <c r="L21" i="33"/>
  <c r="L43" i="33"/>
  <c r="H31" i="33"/>
  <c r="J34" i="33"/>
  <c r="J35" i="33"/>
  <c r="L36" i="33"/>
  <c r="O38" i="33"/>
  <c r="N38" i="33"/>
  <c r="H61" i="33"/>
  <c r="J99" i="33"/>
  <c r="H105" i="33"/>
  <c r="AF11" i="35"/>
  <c r="AE11" i="35"/>
  <c r="F10" i="31"/>
  <c r="N10" i="31"/>
  <c r="O10" i="31"/>
  <c r="L12" i="31"/>
  <c r="J14" i="31"/>
  <c r="H16" i="31"/>
  <c r="F18" i="31"/>
  <c r="N18" i="31"/>
  <c r="O18" i="31"/>
  <c r="L20" i="31"/>
  <c r="J32" i="33"/>
  <c r="J33" i="33"/>
  <c r="H63" i="33"/>
  <c r="H78" i="33"/>
  <c r="H86" i="33"/>
  <c r="L9" i="31"/>
  <c r="J11" i="31"/>
  <c r="H13" i="31"/>
  <c r="F15" i="31"/>
  <c r="O15" i="31"/>
  <c r="N15" i="31"/>
  <c r="L17" i="31"/>
  <c r="J19" i="31"/>
  <c r="H21" i="31"/>
  <c r="J64" i="33"/>
  <c r="J31" i="33"/>
  <c r="H39" i="33"/>
  <c r="H65" i="33"/>
  <c r="J97" i="33"/>
  <c r="I109" i="33"/>
  <c r="Y9" i="35"/>
  <c r="X9" i="35"/>
  <c r="H81" i="31"/>
  <c r="H84" i="31"/>
  <c r="H85" i="31"/>
  <c r="H87" i="31"/>
  <c r="O97" i="31"/>
  <c r="N97" i="31"/>
  <c r="N98" i="31"/>
  <c r="O98" i="31"/>
  <c r="O100" i="31"/>
  <c r="N100" i="31"/>
  <c r="O101" i="31"/>
  <c r="N101" i="31"/>
  <c r="N33" i="33"/>
  <c r="O33" i="33"/>
  <c r="O34" i="33"/>
  <c r="N34" i="33"/>
  <c r="O40" i="33"/>
  <c r="N40" i="33"/>
  <c r="H76" i="33"/>
  <c r="H84" i="33"/>
  <c r="F9" i="31"/>
  <c r="O9" i="31"/>
  <c r="N9" i="31"/>
  <c r="L11" i="31"/>
  <c r="J13" i="31"/>
  <c r="H15" i="31"/>
  <c r="F17" i="31"/>
  <c r="O17" i="31"/>
  <c r="N17" i="31"/>
  <c r="L19" i="31"/>
  <c r="J21" i="31"/>
  <c r="H9" i="33"/>
  <c r="H12" i="33"/>
  <c r="H13" i="33"/>
  <c r="H15" i="33"/>
  <c r="H16" i="33"/>
  <c r="J39" i="33"/>
  <c r="H53" i="33"/>
  <c r="J103" i="33"/>
  <c r="P18" i="35"/>
  <c r="O18" i="35"/>
  <c r="P16" i="35"/>
  <c r="O16" i="35"/>
  <c r="J10" i="31"/>
  <c r="H12" i="31"/>
  <c r="F14" i="31"/>
  <c r="N14" i="31"/>
  <c r="O14" i="31"/>
  <c r="L16" i="31"/>
  <c r="J18" i="31"/>
  <c r="H20" i="31"/>
  <c r="J10" i="33"/>
  <c r="J11" i="33"/>
  <c r="J13" i="33"/>
  <c r="J14" i="33"/>
  <c r="H17" i="33"/>
  <c r="H20" i="33"/>
  <c r="H21" i="33"/>
  <c r="H37" i="33"/>
  <c r="H55" i="33"/>
  <c r="H82" i="33"/>
  <c r="Y8" i="35"/>
  <c r="X8" i="35"/>
  <c r="H9" i="31"/>
  <c r="F11" i="31"/>
  <c r="O11" i="31"/>
  <c r="N11" i="31"/>
  <c r="L13" i="31"/>
  <c r="J15" i="31"/>
  <c r="H17" i="31"/>
  <c r="F19" i="31"/>
  <c r="O19" i="31"/>
  <c r="N19" i="31"/>
  <c r="L21" i="31"/>
  <c r="J15" i="33"/>
  <c r="J18" i="33"/>
  <c r="J19" i="33"/>
  <c r="J21" i="33"/>
  <c r="H43" i="33"/>
  <c r="H35" i="33"/>
  <c r="J41" i="33"/>
  <c r="L65" i="33"/>
  <c r="H57" i="33"/>
  <c r="J101" i="33"/>
  <c r="J104" i="33"/>
  <c r="H16" i="35"/>
  <c r="I16" i="35"/>
  <c r="H13" i="35"/>
  <c r="I13" i="35"/>
  <c r="H75" i="33"/>
  <c r="G87" i="33"/>
  <c r="H77" i="33"/>
  <c r="H79" i="33"/>
  <c r="H81" i="33"/>
  <c r="H83" i="33"/>
  <c r="H85" i="33"/>
  <c r="AF10" i="35"/>
  <c r="AE10" i="35"/>
  <c r="AF12" i="35"/>
  <c r="AE12" i="35"/>
  <c r="J38" i="33"/>
  <c r="J40" i="33"/>
  <c r="J42" i="33"/>
  <c r="H54" i="33"/>
  <c r="H56" i="33"/>
  <c r="H58" i="33"/>
  <c r="H60" i="33"/>
  <c r="H62" i="33"/>
  <c r="H64" i="33"/>
  <c r="AF9" i="35"/>
  <c r="AE9" i="35"/>
  <c r="Y33" i="35"/>
  <c r="X33" i="35"/>
  <c r="P14" i="35"/>
  <c r="O14" i="35"/>
  <c r="J9" i="40"/>
  <c r="I9" i="40"/>
  <c r="H9" i="40"/>
  <c r="M9" i="40"/>
  <c r="H41" i="33"/>
  <c r="N53" i="33"/>
  <c r="O53" i="33"/>
  <c r="J54" i="33"/>
  <c r="O55" i="33"/>
  <c r="N55" i="33"/>
  <c r="J56" i="33"/>
  <c r="O57" i="33"/>
  <c r="N57" i="33"/>
  <c r="J58" i="33"/>
  <c r="O59" i="33"/>
  <c r="N59" i="33"/>
  <c r="J60" i="33"/>
  <c r="O61" i="33"/>
  <c r="N61" i="33"/>
  <c r="O63" i="33"/>
  <c r="N63" i="33"/>
  <c r="F65" i="33"/>
  <c r="H32" i="35"/>
  <c r="I32" i="35"/>
  <c r="L10" i="38"/>
  <c r="N10" i="38"/>
  <c r="M10" i="38"/>
  <c r="I34" i="35"/>
  <c r="H34" i="35"/>
  <c r="C129" i="37"/>
  <c r="I135" i="39"/>
  <c r="G135" i="39"/>
  <c r="H135" i="39"/>
  <c r="I140" i="41"/>
  <c r="H140" i="41"/>
  <c r="G140" i="41"/>
  <c r="H18" i="35"/>
  <c r="I18" i="35"/>
  <c r="I31" i="35"/>
  <c r="H31" i="35"/>
  <c r="AN34" i="35"/>
  <c r="AO34" i="35"/>
  <c r="I38" i="35"/>
  <c r="H38" i="35"/>
  <c r="I36" i="35"/>
  <c r="H36" i="35"/>
  <c r="T8" i="40"/>
  <c r="S8" i="40"/>
  <c r="R8" i="40"/>
  <c r="Q8" i="40"/>
  <c r="P8" i="40"/>
  <c r="AO30" i="35"/>
  <c r="AN30" i="35"/>
  <c r="I35" i="35"/>
  <c r="H35" i="35"/>
  <c r="M9" i="38"/>
  <c r="J9" i="38"/>
  <c r="I9" i="38"/>
  <c r="H9" i="38"/>
  <c r="T9" i="40"/>
  <c r="S9" i="40"/>
  <c r="R9" i="40"/>
  <c r="Q9" i="40"/>
  <c r="P9" i="40"/>
  <c r="T10" i="37"/>
  <c r="R10" i="37"/>
  <c r="Q10" i="37"/>
  <c r="P10" i="37"/>
  <c r="S10" i="37"/>
  <c r="O10" i="37"/>
  <c r="E129" i="37"/>
  <c r="O125" i="37"/>
  <c r="M125" i="37"/>
  <c r="L125" i="37"/>
  <c r="K125" i="37"/>
  <c r="N125" i="37"/>
  <c r="I138" i="38"/>
  <c r="G138" i="38"/>
  <c r="H138" i="38"/>
  <c r="O137" i="39"/>
  <c r="N137" i="39"/>
  <c r="M137" i="39"/>
  <c r="K137" i="39"/>
  <c r="L137" i="39"/>
  <c r="H11" i="41"/>
  <c r="J11" i="41"/>
  <c r="I11" i="41"/>
  <c r="I30" i="35"/>
  <c r="H30" i="35"/>
  <c r="L124" i="37"/>
  <c r="O124" i="37"/>
  <c r="N124" i="37"/>
  <c r="M124" i="37"/>
  <c r="N7" i="38"/>
  <c r="M7" i="38"/>
  <c r="L7" i="38"/>
  <c r="I39" i="35"/>
  <c r="H39" i="35"/>
  <c r="E11" i="37"/>
  <c r="O128" i="37"/>
  <c r="N128" i="37"/>
  <c r="M128" i="37"/>
  <c r="L128" i="37"/>
  <c r="K128" i="37"/>
  <c r="I136" i="40"/>
  <c r="H136" i="40"/>
  <c r="G136" i="40"/>
  <c r="L6" i="37"/>
  <c r="K6" i="37"/>
  <c r="F9" i="38"/>
  <c r="F6" i="38"/>
  <c r="T9" i="38"/>
  <c r="S9" i="38"/>
  <c r="R9" i="38"/>
  <c r="Q9" i="38"/>
  <c r="P9" i="38"/>
  <c r="N11" i="38"/>
  <c r="M11" i="38"/>
  <c r="L11" i="38"/>
  <c r="I40" i="35"/>
  <c r="H40" i="35"/>
  <c r="M8" i="37"/>
  <c r="L8" i="37"/>
  <c r="K8" i="37"/>
  <c r="I10" i="37"/>
  <c r="H10" i="37"/>
  <c r="G10" i="37"/>
  <c r="F6" i="40"/>
  <c r="N7" i="41"/>
  <c r="M7" i="41"/>
  <c r="L7" i="41"/>
  <c r="G125" i="37"/>
  <c r="I125" i="37"/>
  <c r="H125" i="37"/>
  <c r="F10" i="38"/>
  <c r="I136" i="38"/>
  <c r="H136" i="38"/>
  <c r="G136" i="38"/>
  <c r="F10" i="40"/>
  <c r="L137" i="38"/>
  <c r="O137" i="38"/>
  <c r="N137" i="38"/>
  <c r="M137" i="38"/>
  <c r="K137" i="38"/>
  <c r="F9" i="39"/>
  <c r="M9" i="39"/>
  <c r="I9" i="39"/>
  <c r="J9" i="39"/>
  <c r="H9" i="39"/>
  <c r="N6" i="40"/>
  <c r="M6" i="40"/>
  <c r="L6" i="40"/>
  <c r="N7" i="40"/>
  <c r="M7" i="40"/>
  <c r="L7" i="40"/>
  <c r="N11" i="40"/>
  <c r="M11" i="40"/>
  <c r="L11" i="40"/>
  <c r="D16" i="41"/>
  <c r="R6" i="37"/>
  <c r="P6" i="37"/>
  <c r="O6" i="37"/>
  <c r="Q6" i="37"/>
  <c r="H7" i="37"/>
  <c r="G7" i="37"/>
  <c r="I7" i="37"/>
  <c r="R7" i="37"/>
  <c r="P7" i="37"/>
  <c r="O7" i="37"/>
  <c r="T7" i="37"/>
  <c r="Q7" i="37"/>
  <c r="S7" i="37"/>
  <c r="J11" i="37"/>
  <c r="L9" i="37"/>
  <c r="K9" i="37"/>
  <c r="M9" i="37"/>
  <c r="F11" i="38"/>
  <c r="N12" i="38"/>
  <c r="M12" i="38"/>
  <c r="L12" i="38"/>
  <c r="K138" i="38"/>
  <c r="O138" i="38"/>
  <c r="N138" i="38"/>
  <c r="M138" i="38"/>
  <c r="L138" i="38"/>
  <c r="M11" i="39"/>
  <c r="N11" i="39"/>
  <c r="L11" i="39"/>
  <c r="O135" i="39"/>
  <c r="M135" i="39"/>
  <c r="N135" i="39"/>
  <c r="L135" i="39"/>
  <c r="K135" i="39"/>
  <c r="E16" i="41"/>
  <c r="F16" i="41" s="1"/>
  <c r="F6" i="41"/>
  <c r="L13" i="41"/>
  <c r="N13" i="41"/>
  <c r="M13" i="41"/>
  <c r="N139" i="42"/>
  <c r="O139" i="42"/>
  <c r="M139" i="42"/>
  <c r="L139" i="42"/>
  <c r="F8" i="43"/>
  <c r="C11" i="37"/>
  <c r="I135" i="38"/>
  <c r="H135" i="38"/>
  <c r="G135" i="38"/>
  <c r="F10" i="39"/>
  <c r="F11" i="41"/>
  <c r="L8" i="41"/>
  <c r="N8" i="41"/>
  <c r="M8" i="41"/>
  <c r="O136" i="41"/>
  <c r="M136" i="41"/>
  <c r="J146" i="41"/>
  <c r="N136" i="41"/>
  <c r="L136" i="41"/>
  <c r="H6" i="37"/>
  <c r="G6" i="37"/>
  <c r="H8" i="37"/>
  <c r="I8" i="37"/>
  <c r="G8" i="37"/>
  <c r="P8" i="37"/>
  <c r="T8" i="37"/>
  <c r="S8" i="37"/>
  <c r="R8" i="37"/>
  <c r="Q8" i="37"/>
  <c r="O8" i="37"/>
  <c r="D11" i="37"/>
  <c r="L10" i="37"/>
  <c r="M10" i="37"/>
  <c r="K10" i="37"/>
  <c r="J11" i="38"/>
  <c r="I11" i="38"/>
  <c r="H11" i="38"/>
  <c r="R11" i="38"/>
  <c r="Q11" i="38"/>
  <c r="P11" i="38"/>
  <c r="S11" i="38"/>
  <c r="T11" i="38"/>
  <c r="F12" i="38"/>
  <c r="M136" i="38"/>
  <c r="L136" i="38"/>
  <c r="K136" i="38"/>
  <c r="O136" i="38"/>
  <c r="N136" i="38"/>
  <c r="F14" i="41"/>
  <c r="D129" i="37"/>
  <c r="H137" i="38"/>
  <c r="G137" i="38"/>
  <c r="I137" i="38"/>
  <c r="M7" i="39"/>
  <c r="N7" i="39"/>
  <c r="L7" i="39"/>
  <c r="O135" i="40"/>
  <c r="N135" i="40"/>
  <c r="M135" i="40"/>
  <c r="L135" i="40"/>
  <c r="K135" i="40"/>
  <c r="F9" i="41"/>
  <c r="M7" i="37"/>
  <c r="L7" i="37"/>
  <c r="K7" i="37"/>
  <c r="F11" i="37"/>
  <c r="I9" i="37"/>
  <c r="H9" i="37"/>
  <c r="G9" i="37"/>
  <c r="T9" i="37"/>
  <c r="S9" i="37"/>
  <c r="N11" i="37"/>
  <c r="R9" i="37"/>
  <c r="Q9" i="37"/>
  <c r="P9" i="37"/>
  <c r="O9" i="37"/>
  <c r="H12" i="38"/>
  <c r="J12" i="38"/>
  <c r="I12" i="38"/>
  <c r="P12" i="38"/>
  <c r="T12" i="38"/>
  <c r="S12" i="38"/>
  <c r="R12" i="38"/>
  <c r="Q12" i="38"/>
  <c r="L10" i="39"/>
  <c r="N10" i="39"/>
  <c r="M10" i="39"/>
  <c r="F6" i="39"/>
  <c r="N12" i="41"/>
  <c r="L12" i="41"/>
  <c r="M12" i="41"/>
  <c r="O135" i="38"/>
  <c r="N135" i="38"/>
  <c r="M135" i="38"/>
  <c r="L135" i="38"/>
  <c r="K135" i="38"/>
  <c r="H136" i="39"/>
  <c r="I136" i="39"/>
  <c r="G136" i="39"/>
  <c r="N15" i="41"/>
  <c r="L15" i="41"/>
  <c r="M15" i="41"/>
  <c r="F11" i="39"/>
  <c r="M12" i="39"/>
  <c r="N12" i="39"/>
  <c r="L12" i="39"/>
  <c r="I138" i="39"/>
  <c r="H138" i="39"/>
  <c r="G138" i="39"/>
  <c r="O137" i="40"/>
  <c r="N137" i="40"/>
  <c r="M137" i="40"/>
  <c r="L137" i="40"/>
  <c r="K137" i="40"/>
  <c r="M140" i="41"/>
  <c r="L140" i="41"/>
  <c r="O140" i="41"/>
  <c r="N140" i="41"/>
  <c r="N8" i="40"/>
  <c r="L8" i="40"/>
  <c r="F11" i="40"/>
  <c r="N12" i="40"/>
  <c r="M12" i="40"/>
  <c r="L12" i="40"/>
  <c r="N134" i="40"/>
  <c r="M134" i="40"/>
  <c r="L134" i="40"/>
  <c r="K134" i="40"/>
  <c r="O134" i="40"/>
  <c r="I138" i="40"/>
  <c r="H138" i="40"/>
  <c r="G138" i="40"/>
  <c r="N11" i="41"/>
  <c r="L11" i="41"/>
  <c r="M11" i="41"/>
  <c r="J7" i="42"/>
  <c r="I7" i="42"/>
  <c r="H7" i="42"/>
  <c r="H141" i="42"/>
  <c r="G141" i="42"/>
  <c r="I141" i="42"/>
  <c r="I11" i="39"/>
  <c r="J11" i="39"/>
  <c r="H11" i="39"/>
  <c r="Q11" i="39"/>
  <c r="S11" i="39"/>
  <c r="R11" i="39"/>
  <c r="P11" i="39"/>
  <c r="T11" i="39"/>
  <c r="F12" i="39"/>
  <c r="L136" i="39"/>
  <c r="K136" i="39"/>
  <c r="O136" i="39"/>
  <c r="N136" i="39"/>
  <c r="M136" i="39"/>
  <c r="I135" i="40"/>
  <c r="H135" i="40"/>
  <c r="G135" i="40"/>
  <c r="D146" i="41"/>
  <c r="N7" i="42"/>
  <c r="M7" i="42"/>
  <c r="L7" i="42"/>
  <c r="N9" i="42"/>
  <c r="M9" i="42"/>
  <c r="L9" i="42"/>
  <c r="G142" i="42"/>
  <c r="I142" i="42"/>
  <c r="H142" i="42"/>
  <c r="R11" i="43"/>
  <c r="Q11" i="43"/>
  <c r="P11" i="43"/>
  <c r="T11" i="43"/>
  <c r="S11" i="43"/>
  <c r="M144" i="43"/>
  <c r="L144" i="43"/>
  <c r="O144" i="43"/>
  <c r="N144" i="43"/>
  <c r="G137" i="39"/>
  <c r="I137" i="39"/>
  <c r="H137" i="39"/>
  <c r="I11" i="40"/>
  <c r="H11" i="40"/>
  <c r="J11" i="40"/>
  <c r="Q11" i="40"/>
  <c r="P11" i="40"/>
  <c r="T11" i="40"/>
  <c r="S11" i="40"/>
  <c r="R11" i="40"/>
  <c r="F12" i="40"/>
  <c r="L136" i="40"/>
  <c r="K136" i="40"/>
  <c r="O136" i="40"/>
  <c r="N136" i="40"/>
  <c r="M136" i="40"/>
  <c r="F146" i="41"/>
  <c r="G136" i="41"/>
  <c r="I136" i="41"/>
  <c r="H136" i="41"/>
  <c r="K136" i="41" s="1"/>
  <c r="T7" i="42"/>
  <c r="R7" i="42"/>
  <c r="Q7" i="42"/>
  <c r="P7" i="42"/>
  <c r="S7" i="42"/>
  <c r="J12" i="39"/>
  <c r="I12" i="39"/>
  <c r="H12" i="39"/>
  <c r="S12" i="39"/>
  <c r="T12" i="39"/>
  <c r="R12" i="39"/>
  <c r="Q12" i="39"/>
  <c r="P12" i="39"/>
  <c r="N138" i="39"/>
  <c r="L138" i="39"/>
  <c r="K138" i="39"/>
  <c r="O138" i="39"/>
  <c r="M138" i="39"/>
  <c r="G137" i="40"/>
  <c r="I137" i="40"/>
  <c r="H137" i="40"/>
  <c r="E16" i="42"/>
  <c r="F16" i="42" s="1"/>
  <c r="F6" i="42"/>
  <c r="F15" i="42"/>
  <c r="F14" i="43"/>
  <c r="N10" i="40"/>
  <c r="M10" i="40"/>
  <c r="L10" i="40"/>
  <c r="J12" i="40"/>
  <c r="I12" i="40"/>
  <c r="H12" i="40"/>
  <c r="T12" i="40"/>
  <c r="S12" i="40"/>
  <c r="R12" i="40"/>
  <c r="Q12" i="40"/>
  <c r="P12" i="40"/>
  <c r="I134" i="40"/>
  <c r="H134" i="40"/>
  <c r="G134" i="40"/>
  <c r="O138" i="40"/>
  <c r="N138" i="40"/>
  <c r="M138" i="40"/>
  <c r="K138" i="40"/>
  <c r="L138" i="40"/>
  <c r="C16" i="41"/>
  <c r="K16" i="41"/>
  <c r="N6" i="41"/>
  <c r="M6" i="41"/>
  <c r="L6" i="41"/>
  <c r="N10" i="41"/>
  <c r="M10" i="41"/>
  <c r="L10" i="41"/>
  <c r="L145" i="41"/>
  <c r="O145" i="41"/>
  <c r="N145" i="41"/>
  <c r="M145" i="41"/>
  <c r="O144" i="41"/>
  <c r="M144" i="41"/>
  <c r="L144" i="41"/>
  <c r="N144" i="41"/>
  <c r="F8" i="42"/>
  <c r="L145" i="42"/>
  <c r="O145" i="42"/>
  <c r="N145" i="42"/>
  <c r="M145" i="42"/>
  <c r="J15" i="43"/>
  <c r="I15" i="43"/>
  <c r="H15" i="43"/>
  <c r="L10" i="42"/>
  <c r="N10" i="42"/>
  <c r="M10" i="42"/>
  <c r="R11" i="42"/>
  <c r="T11" i="42"/>
  <c r="S11" i="42"/>
  <c r="Q11" i="42"/>
  <c r="P11" i="42"/>
  <c r="H12" i="42"/>
  <c r="J12" i="42"/>
  <c r="I12" i="42"/>
  <c r="N13" i="42"/>
  <c r="M13" i="42"/>
  <c r="L13" i="42"/>
  <c r="J15" i="42"/>
  <c r="I15" i="42"/>
  <c r="H15" i="42"/>
  <c r="M136" i="42"/>
  <c r="J146" i="42"/>
  <c r="O136" i="42"/>
  <c r="N136" i="42"/>
  <c r="L136" i="42"/>
  <c r="M144" i="42"/>
  <c r="L144" i="42"/>
  <c r="O144" i="42"/>
  <c r="N144" i="42"/>
  <c r="N9" i="43"/>
  <c r="M9" i="43"/>
  <c r="L9" i="43"/>
  <c r="N15" i="43"/>
  <c r="M15" i="43"/>
  <c r="L15" i="43"/>
  <c r="O138" i="41"/>
  <c r="N138" i="41"/>
  <c r="M138" i="41"/>
  <c r="L138" i="41"/>
  <c r="C16" i="42"/>
  <c r="N6" i="42"/>
  <c r="L6" i="42"/>
  <c r="K16" i="42"/>
  <c r="M6" i="42"/>
  <c r="J8" i="42"/>
  <c r="H8" i="42"/>
  <c r="I8" i="42"/>
  <c r="T8" i="42"/>
  <c r="S8" i="42"/>
  <c r="R8" i="42"/>
  <c r="P8" i="42"/>
  <c r="Q8" i="42"/>
  <c r="F9" i="42"/>
  <c r="F11" i="42"/>
  <c r="F14" i="42"/>
  <c r="T14" i="42"/>
  <c r="P14" i="42"/>
  <c r="S14" i="42"/>
  <c r="R14" i="42"/>
  <c r="Q14" i="42"/>
  <c r="L137" i="42"/>
  <c r="O137" i="42"/>
  <c r="N137" i="42"/>
  <c r="M137" i="42"/>
  <c r="O138" i="42"/>
  <c r="N138" i="42"/>
  <c r="M138" i="42"/>
  <c r="L138" i="42"/>
  <c r="M140" i="42"/>
  <c r="L140" i="42"/>
  <c r="O140" i="42"/>
  <c r="N140" i="42"/>
  <c r="O141" i="42"/>
  <c r="L141" i="42"/>
  <c r="N141" i="42"/>
  <c r="M141" i="42"/>
  <c r="E16" i="43"/>
  <c r="F16" i="43" s="1"/>
  <c r="F6" i="43"/>
  <c r="J7" i="43"/>
  <c r="I7" i="43"/>
  <c r="H7" i="43"/>
  <c r="R9" i="43"/>
  <c r="Q9" i="43"/>
  <c r="T9" i="43"/>
  <c r="S9" i="43"/>
  <c r="P9" i="43"/>
  <c r="J13" i="43"/>
  <c r="I13" i="43"/>
  <c r="H13" i="43"/>
  <c r="N143" i="43"/>
  <c r="M143" i="43"/>
  <c r="L143" i="43"/>
  <c r="O143" i="43"/>
  <c r="I140" i="43"/>
  <c r="H140" i="43"/>
  <c r="G140" i="43"/>
  <c r="D16" i="42"/>
  <c r="J11" i="42"/>
  <c r="I11" i="42"/>
  <c r="H11" i="42"/>
  <c r="N7" i="43"/>
  <c r="M7" i="43"/>
  <c r="L7" i="43"/>
  <c r="F12" i="43"/>
  <c r="R15" i="43"/>
  <c r="Q15" i="43"/>
  <c r="P15" i="43"/>
  <c r="T15" i="43"/>
  <c r="S15" i="43"/>
  <c r="O140" i="43"/>
  <c r="M140" i="43"/>
  <c r="L140" i="43"/>
  <c r="N140" i="43"/>
  <c r="J9" i="42"/>
  <c r="I9" i="42"/>
  <c r="H9" i="42"/>
  <c r="R9" i="42"/>
  <c r="Q9" i="42"/>
  <c r="P9" i="42"/>
  <c r="T9" i="42"/>
  <c r="S9" i="42"/>
  <c r="F10" i="42"/>
  <c r="T10" i="42"/>
  <c r="P10" i="42"/>
  <c r="S10" i="42"/>
  <c r="R10" i="42"/>
  <c r="Q10" i="42"/>
  <c r="L12" i="42"/>
  <c r="N12" i="42"/>
  <c r="M12" i="42"/>
  <c r="R13" i="42"/>
  <c r="S13" i="42"/>
  <c r="Q13" i="42"/>
  <c r="P13" i="42"/>
  <c r="T13" i="42"/>
  <c r="H14" i="42"/>
  <c r="J14" i="42"/>
  <c r="I14" i="42"/>
  <c r="N15" i="42"/>
  <c r="M15" i="42"/>
  <c r="L15" i="42"/>
  <c r="I143" i="42"/>
  <c r="H143" i="42"/>
  <c r="G143" i="42"/>
  <c r="N13" i="43"/>
  <c r="M13" i="43"/>
  <c r="L13" i="43"/>
  <c r="F13" i="42"/>
  <c r="R7" i="43"/>
  <c r="Q7" i="43"/>
  <c r="P7" i="43"/>
  <c r="T7" i="43"/>
  <c r="S7" i="43"/>
  <c r="F10" i="43"/>
  <c r="J11" i="43"/>
  <c r="I11" i="43"/>
  <c r="H11" i="43"/>
  <c r="R13" i="43"/>
  <c r="Q13" i="43"/>
  <c r="T13" i="43"/>
  <c r="S13" i="43"/>
  <c r="P13" i="43"/>
  <c r="I136" i="43"/>
  <c r="F146" i="43"/>
  <c r="H136" i="43"/>
  <c r="K136" i="43" s="1"/>
  <c r="G136" i="43"/>
  <c r="O142" i="41"/>
  <c r="N142" i="41"/>
  <c r="M142" i="41"/>
  <c r="L142" i="41"/>
  <c r="G16" i="42"/>
  <c r="H6" i="42"/>
  <c r="J6" i="42"/>
  <c r="I6" i="42"/>
  <c r="P6" i="42"/>
  <c r="O16" i="42"/>
  <c r="T6" i="42"/>
  <c r="S6" i="42"/>
  <c r="R6" i="42"/>
  <c r="Q6" i="42"/>
  <c r="F7" i="42"/>
  <c r="L8" i="42"/>
  <c r="N8" i="42"/>
  <c r="M8" i="42"/>
  <c r="H10" i="42"/>
  <c r="I10" i="42"/>
  <c r="J10" i="42"/>
  <c r="N11" i="42"/>
  <c r="L11" i="42"/>
  <c r="M11" i="42"/>
  <c r="J13" i="42"/>
  <c r="H13" i="42"/>
  <c r="I13" i="42"/>
  <c r="H145" i="42"/>
  <c r="G145" i="42"/>
  <c r="I145" i="42"/>
  <c r="N11" i="43"/>
  <c r="M11" i="43"/>
  <c r="L11" i="43"/>
  <c r="M136" i="43"/>
  <c r="J146" i="43"/>
  <c r="L136" i="43"/>
  <c r="O136" i="43"/>
  <c r="N136" i="43"/>
  <c r="N139" i="41"/>
  <c r="M139" i="41"/>
  <c r="L139" i="41"/>
  <c r="O139" i="41"/>
  <c r="F12" i="42"/>
  <c r="P12" i="42"/>
  <c r="T12" i="42"/>
  <c r="S12" i="42"/>
  <c r="R12" i="42"/>
  <c r="Q12" i="42"/>
  <c r="L14" i="42"/>
  <c r="N14" i="42"/>
  <c r="M14" i="42"/>
  <c r="R15" i="42"/>
  <c r="T15" i="42"/>
  <c r="S15" i="42"/>
  <c r="Q15" i="42"/>
  <c r="P15" i="42"/>
  <c r="I136" i="42"/>
  <c r="F146" i="42"/>
  <c r="H136" i="42"/>
  <c r="K136" i="42" s="1"/>
  <c r="G136" i="42"/>
  <c r="H137" i="42"/>
  <c r="K137" i="42" s="1"/>
  <c r="I137" i="42"/>
  <c r="G137" i="42"/>
  <c r="I140" i="42"/>
  <c r="H140" i="42"/>
  <c r="G140" i="42"/>
  <c r="I144" i="42"/>
  <c r="H144" i="42"/>
  <c r="G144" i="42"/>
  <c r="J9" i="43"/>
  <c r="I9" i="43"/>
  <c r="H9" i="43"/>
  <c r="I139" i="43"/>
  <c r="H139" i="43"/>
  <c r="K139" i="43" s="1"/>
  <c r="G139" i="43"/>
  <c r="I144" i="43"/>
  <c r="H144" i="43"/>
  <c r="K144" i="43" s="1"/>
  <c r="G144" i="43"/>
  <c r="D10" i="44"/>
  <c r="D14" i="44"/>
  <c r="D18" i="44"/>
  <c r="D8" i="45"/>
  <c r="D12" i="45"/>
  <c r="D16" i="45"/>
  <c r="D20" i="45"/>
  <c r="D10" i="46"/>
  <c r="D14" i="46"/>
  <c r="D18" i="46"/>
  <c r="C16" i="43"/>
  <c r="K16" i="43"/>
  <c r="L6" i="43"/>
  <c r="N6" i="43"/>
  <c r="M6" i="43"/>
  <c r="H8" i="43"/>
  <c r="J8" i="43"/>
  <c r="I8" i="43"/>
  <c r="T8" i="43"/>
  <c r="S8" i="43"/>
  <c r="P8" i="43"/>
  <c r="R8" i="43"/>
  <c r="Q8" i="43"/>
  <c r="F9" i="43"/>
  <c r="L10" i="43"/>
  <c r="N10" i="43"/>
  <c r="M10" i="43"/>
  <c r="H12" i="43"/>
  <c r="J12" i="43"/>
  <c r="I12" i="43"/>
  <c r="T12" i="43"/>
  <c r="S12" i="43"/>
  <c r="P12" i="43"/>
  <c r="Q12" i="43"/>
  <c r="R12" i="43"/>
  <c r="F13" i="43"/>
  <c r="L14" i="43"/>
  <c r="N14" i="43"/>
  <c r="M14" i="43"/>
  <c r="D16" i="43"/>
  <c r="D11" i="44"/>
  <c r="D15" i="44"/>
  <c r="D19" i="44"/>
  <c r="D9" i="45"/>
  <c r="D13" i="45"/>
  <c r="D17" i="45"/>
  <c r="D11" i="46"/>
  <c r="D15" i="46"/>
  <c r="D19" i="46"/>
  <c r="H137" i="43"/>
  <c r="K137" i="43" s="1"/>
  <c r="G137" i="43"/>
  <c r="I137" i="43"/>
  <c r="D8" i="44"/>
  <c r="D12" i="44"/>
  <c r="D16" i="44"/>
  <c r="D20" i="44"/>
  <c r="D10" i="45"/>
  <c r="D14" i="45"/>
  <c r="D18" i="45"/>
  <c r="D8" i="46"/>
  <c r="D12" i="46"/>
  <c r="D16" i="46"/>
  <c r="D20" i="46"/>
  <c r="G138" i="42"/>
  <c r="I138" i="42"/>
  <c r="H138" i="42"/>
  <c r="O142" i="42"/>
  <c r="N142" i="42"/>
  <c r="M142" i="42"/>
  <c r="L142" i="42"/>
  <c r="H6" i="43"/>
  <c r="G16" i="43"/>
  <c r="J6" i="43"/>
  <c r="I6" i="43"/>
  <c r="P6" i="43"/>
  <c r="T6" i="43"/>
  <c r="O16" i="43"/>
  <c r="S6" i="43"/>
  <c r="R6" i="43"/>
  <c r="Q6" i="43"/>
  <c r="F7" i="43"/>
  <c r="L8" i="43"/>
  <c r="N8" i="43"/>
  <c r="M8" i="43"/>
  <c r="H10" i="43"/>
  <c r="J10" i="43"/>
  <c r="I10" i="43"/>
  <c r="P10" i="43"/>
  <c r="T10" i="43"/>
  <c r="S10" i="43"/>
  <c r="R10" i="43"/>
  <c r="Q10" i="43"/>
  <c r="F11" i="43"/>
  <c r="L12" i="43"/>
  <c r="N12" i="43"/>
  <c r="M12" i="43"/>
  <c r="H14" i="43"/>
  <c r="J14" i="43"/>
  <c r="I14" i="43"/>
  <c r="P14" i="43"/>
  <c r="T14" i="43"/>
  <c r="S14" i="43"/>
  <c r="R14" i="43"/>
  <c r="Q14" i="43"/>
  <c r="F15" i="43"/>
  <c r="E146" i="43"/>
  <c r="D9" i="44"/>
  <c r="D13" i="44"/>
  <c r="D17" i="44"/>
  <c r="D11" i="45"/>
  <c r="D15" i="45"/>
  <c r="D19" i="45"/>
  <c r="D9" i="46"/>
  <c r="D13" i="46"/>
  <c r="D17" i="46"/>
  <c r="F17" i="2"/>
  <c r="H216" i="8"/>
  <c r="J214" i="8"/>
  <c r="L212" i="8"/>
  <c r="H208" i="8"/>
  <c r="H219" i="8"/>
  <c r="J217" i="8"/>
  <c r="L215" i="8"/>
  <c r="H211" i="8"/>
  <c r="J209" i="8"/>
  <c r="L207" i="8"/>
  <c r="L218" i="8"/>
  <c r="H214" i="8"/>
  <c r="J212" i="8"/>
  <c r="L210" i="8"/>
  <c r="J218" i="8"/>
  <c r="L216" i="8"/>
  <c r="H212" i="8"/>
  <c r="J210" i="8"/>
  <c r="L208" i="8"/>
  <c r="L219" i="8"/>
  <c r="H215" i="8"/>
  <c r="J213" i="8"/>
  <c r="L211" i="8"/>
  <c r="H207" i="8"/>
  <c r="H218" i="8"/>
  <c r="J216" i="8"/>
  <c r="L214" i="8"/>
  <c r="H210" i="8"/>
  <c r="J208" i="8"/>
  <c r="H213" i="8"/>
  <c r="J215" i="8"/>
  <c r="L217" i="8"/>
  <c r="H217" i="8"/>
  <c r="J207" i="8"/>
  <c r="J219" i="8"/>
  <c r="L209" i="8"/>
  <c r="H209" i="8"/>
  <c r="J211" i="8"/>
  <c r="N56" i="2"/>
  <c r="L56" i="2"/>
  <c r="K56" i="2"/>
  <c r="I6" i="6"/>
  <c r="M56" i="2"/>
  <c r="M6" i="2"/>
  <c r="F211" i="8"/>
  <c r="F102" i="10"/>
  <c r="F105" i="10"/>
  <c r="F97" i="10"/>
  <c r="F96" i="10"/>
  <c r="F108" i="10"/>
  <c r="F100" i="10"/>
  <c r="F103" i="10"/>
  <c r="F106" i="10"/>
  <c r="F98" i="10"/>
  <c r="F109" i="10"/>
  <c r="F101" i="10"/>
  <c r="F104" i="10"/>
  <c r="F107" i="10"/>
  <c r="F99" i="10"/>
  <c r="L213" i="8"/>
  <c r="O8" i="10"/>
  <c r="N8" i="10"/>
  <c r="L6" i="2"/>
  <c r="K6" i="2"/>
  <c r="J6" i="2"/>
  <c r="F18" i="2"/>
  <c r="L6" i="5"/>
  <c r="N6" i="2"/>
  <c r="E18" i="2"/>
  <c r="L83" i="8"/>
  <c r="L75" i="8"/>
  <c r="L86" i="8"/>
  <c r="L78" i="8"/>
  <c r="L81" i="8"/>
  <c r="L79" i="8"/>
  <c r="L82" i="8"/>
  <c r="L85" i="8"/>
  <c r="L77" i="8"/>
  <c r="L80" i="8"/>
  <c r="L74" i="8"/>
  <c r="L84" i="8"/>
  <c r="H43" i="10"/>
  <c r="H35" i="10"/>
  <c r="H38" i="10"/>
  <c r="H41" i="10"/>
  <c r="H33" i="10"/>
  <c r="H39" i="10"/>
  <c r="H31" i="10"/>
  <c r="H42" i="10"/>
  <c r="H34" i="10"/>
  <c r="H30" i="10"/>
  <c r="H37" i="10"/>
  <c r="H36" i="10"/>
  <c r="C53" i="12"/>
  <c r="C54" i="12"/>
  <c r="C55" i="12"/>
  <c r="X6" i="13"/>
  <c r="W6" i="13"/>
  <c r="AA6" i="13"/>
  <c r="Z6" i="13"/>
  <c r="Y6" i="13"/>
  <c r="O52" i="8"/>
  <c r="M31" i="2"/>
  <c r="F8" i="8"/>
  <c r="F13" i="8"/>
  <c r="F40" i="8"/>
  <c r="H128" i="8"/>
  <c r="J126" i="8"/>
  <c r="L124" i="8"/>
  <c r="H120" i="8"/>
  <c r="H131" i="8"/>
  <c r="J129" i="8"/>
  <c r="L127" i="8"/>
  <c r="H123" i="8"/>
  <c r="J121" i="8"/>
  <c r="L119" i="8"/>
  <c r="L130" i="8"/>
  <c r="H126" i="8"/>
  <c r="J124" i="8"/>
  <c r="L122" i="8"/>
  <c r="J130" i="8"/>
  <c r="L128" i="8"/>
  <c r="H124" i="8"/>
  <c r="J122" i="8"/>
  <c r="L120" i="8"/>
  <c r="L131" i="8"/>
  <c r="H127" i="8"/>
  <c r="J125" i="8"/>
  <c r="L123" i="8"/>
  <c r="H119" i="8"/>
  <c r="H130" i="8"/>
  <c r="J128" i="8"/>
  <c r="L126" i="8"/>
  <c r="H122" i="8"/>
  <c r="J120" i="8"/>
  <c r="J123" i="8"/>
  <c r="J171" i="8"/>
  <c r="H194" i="8"/>
  <c r="J192" i="8"/>
  <c r="L190" i="8"/>
  <c r="H186" i="8"/>
  <c r="H197" i="8"/>
  <c r="J195" i="8"/>
  <c r="L193" i="8"/>
  <c r="H189" i="8"/>
  <c r="J187" i="8"/>
  <c r="L185" i="8"/>
  <c r="L196" i="8"/>
  <c r="H192" i="8"/>
  <c r="J190" i="8"/>
  <c r="L188" i="8"/>
  <c r="J196" i="8"/>
  <c r="L194" i="8"/>
  <c r="H190" i="8"/>
  <c r="J188" i="8"/>
  <c r="L186" i="8"/>
  <c r="L197" i="8"/>
  <c r="H193" i="8"/>
  <c r="J191" i="8"/>
  <c r="L189" i="8"/>
  <c r="H185" i="8"/>
  <c r="H196" i="8"/>
  <c r="J194" i="8"/>
  <c r="L192" i="8"/>
  <c r="H188" i="8"/>
  <c r="J186" i="8"/>
  <c r="F189" i="8"/>
  <c r="L191" i="8"/>
  <c r="F219" i="8"/>
  <c r="J259" i="8"/>
  <c r="H282" i="8"/>
  <c r="J280" i="8"/>
  <c r="L278" i="8"/>
  <c r="H274" i="8"/>
  <c r="H285" i="8"/>
  <c r="J283" i="8"/>
  <c r="L281" i="8"/>
  <c r="H277" i="8"/>
  <c r="J275" i="8"/>
  <c r="L273" i="8"/>
  <c r="L284" i="8"/>
  <c r="H280" i="8"/>
  <c r="J278" i="8"/>
  <c r="L276" i="8"/>
  <c r="J284" i="8"/>
  <c r="L282" i="8"/>
  <c r="H278" i="8"/>
  <c r="J276" i="8"/>
  <c r="L274" i="8"/>
  <c r="L285" i="8"/>
  <c r="H281" i="8"/>
  <c r="J279" i="8"/>
  <c r="L277" i="8"/>
  <c r="H273" i="8"/>
  <c r="H284" i="8"/>
  <c r="J282" i="8"/>
  <c r="L280" i="8"/>
  <c r="H276" i="8"/>
  <c r="J274" i="8"/>
  <c r="J277" i="8"/>
  <c r="J57" i="10"/>
  <c r="G76" i="13"/>
  <c r="G90" i="13"/>
  <c r="G104" i="13"/>
  <c r="G118" i="13"/>
  <c r="G132" i="13"/>
  <c r="I6" i="13"/>
  <c r="G146" i="13"/>
  <c r="G34" i="13"/>
  <c r="G160" i="13"/>
  <c r="G48" i="13"/>
  <c r="G20" i="13"/>
  <c r="G62" i="13"/>
  <c r="K6" i="13"/>
  <c r="V6" i="5"/>
  <c r="F17" i="8"/>
  <c r="H121" i="8"/>
  <c r="F131" i="8"/>
  <c r="F149" i="8"/>
  <c r="H169" i="8"/>
  <c r="F207" i="8"/>
  <c r="F237" i="8"/>
  <c r="H257" i="8"/>
  <c r="F284" i="8"/>
  <c r="F276" i="8"/>
  <c r="F262" i="8"/>
  <c r="F254" i="8"/>
  <c r="F240" i="8"/>
  <c r="F232" i="8"/>
  <c r="F218" i="8"/>
  <c r="F210" i="8"/>
  <c r="F196" i="8"/>
  <c r="F188" i="8"/>
  <c r="F174" i="8"/>
  <c r="F166" i="8"/>
  <c r="F152" i="8"/>
  <c r="F144" i="8"/>
  <c r="F130" i="8"/>
  <c r="F122" i="8"/>
  <c r="F108" i="8"/>
  <c r="F100" i="8"/>
  <c r="F43" i="8"/>
  <c r="F35" i="8"/>
  <c r="F16" i="8"/>
  <c r="F279" i="8"/>
  <c r="F257" i="8"/>
  <c r="F235" i="8"/>
  <c r="F213" i="8"/>
  <c r="F191" i="8"/>
  <c r="F169" i="8"/>
  <c r="F147" i="8"/>
  <c r="F125" i="8"/>
  <c r="F103" i="8"/>
  <c r="F282" i="8"/>
  <c r="F274" i="8"/>
  <c r="F260" i="8"/>
  <c r="F252" i="8"/>
  <c r="F238" i="8"/>
  <c r="F230" i="8"/>
  <c r="F216" i="8"/>
  <c r="F208" i="8"/>
  <c r="F194" i="8"/>
  <c r="F186" i="8"/>
  <c r="F172" i="8"/>
  <c r="F164" i="8"/>
  <c r="F150" i="8"/>
  <c r="F142" i="8"/>
  <c r="F128" i="8"/>
  <c r="F120" i="8"/>
  <c r="F106" i="8"/>
  <c r="F98" i="8"/>
  <c r="F280" i="8"/>
  <c r="F258" i="8"/>
  <c r="F236" i="8"/>
  <c r="F214" i="8"/>
  <c r="F192" i="8"/>
  <c r="F170" i="8"/>
  <c r="F148" i="8"/>
  <c r="F126" i="8"/>
  <c r="F104" i="8"/>
  <c r="F39" i="8"/>
  <c r="F31" i="8"/>
  <c r="F20" i="8"/>
  <c r="F12" i="8"/>
  <c r="F283" i="8"/>
  <c r="F275" i="8"/>
  <c r="F261" i="8"/>
  <c r="F253" i="8"/>
  <c r="F239" i="8"/>
  <c r="F231" i="8"/>
  <c r="F217" i="8"/>
  <c r="F209" i="8"/>
  <c r="F195" i="8"/>
  <c r="F187" i="8"/>
  <c r="F173" i="8"/>
  <c r="F165" i="8"/>
  <c r="F151" i="8"/>
  <c r="F143" i="8"/>
  <c r="F129" i="8"/>
  <c r="F121" i="8"/>
  <c r="F107" i="8"/>
  <c r="F99" i="8"/>
  <c r="F42" i="8"/>
  <c r="F34" i="8"/>
  <c r="F15" i="8"/>
  <c r="F278" i="8"/>
  <c r="F256" i="8"/>
  <c r="F234" i="8"/>
  <c r="F212" i="8"/>
  <c r="F190" i="8"/>
  <c r="F168" i="8"/>
  <c r="F146" i="8"/>
  <c r="F124" i="8"/>
  <c r="F102" i="8"/>
  <c r="F37" i="8"/>
  <c r="F18" i="8"/>
  <c r="F10" i="8"/>
  <c r="F33" i="8"/>
  <c r="F101" i="8"/>
  <c r="F119" i="8"/>
  <c r="H172" i="8"/>
  <c r="J170" i="8"/>
  <c r="L168" i="8"/>
  <c r="H164" i="8"/>
  <c r="H175" i="8"/>
  <c r="J173" i="8"/>
  <c r="L171" i="8"/>
  <c r="H167" i="8"/>
  <c r="J165" i="8"/>
  <c r="L163" i="8"/>
  <c r="L174" i="8"/>
  <c r="H170" i="8"/>
  <c r="J168" i="8"/>
  <c r="L166" i="8"/>
  <c r="J174" i="8"/>
  <c r="L172" i="8"/>
  <c r="H168" i="8"/>
  <c r="J166" i="8"/>
  <c r="L164" i="8"/>
  <c r="L175" i="8"/>
  <c r="H171" i="8"/>
  <c r="J169" i="8"/>
  <c r="L167" i="8"/>
  <c r="H163" i="8"/>
  <c r="H174" i="8"/>
  <c r="J172" i="8"/>
  <c r="L170" i="8"/>
  <c r="H166" i="8"/>
  <c r="J164" i="8"/>
  <c r="F167" i="8"/>
  <c r="L169" i="8"/>
  <c r="F197" i="8"/>
  <c r="H260" i="8"/>
  <c r="J258" i="8"/>
  <c r="L256" i="8"/>
  <c r="H252" i="8"/>
  <c r="H263" i="8"/>
  <c r="J261" i="8"/>
  <c r="L259" i="8"/>
  <c r="H255" i="8"/>
  <c r="J253" i="8"/>
  <c r="L251" i="8"/>
  <c r="L262" i="8"/>
  <c r="H258" i="8"/>
  <c r="J256" i="8"/>
  <c r="L254" i="8"/>
  <c r="J262" i="8"/>
  <c r="L260" i="8"/>
  <c r="H256" i="8"/>
  <c r="J254" i="8"/>
  <c r="L252" i="8"/>
  <c r="L263" i="8"/>
  <c r="H259" i="8"/>
  <c r="J257" i="8"/>
  <c r="L255" i="8"/>
  <c r="H251" i="8"/>
  <c r="H262" i="8"/>
  <c r="J260" i="8"/>
  <c r="L258" i="8"/>
  <c r="H254" i="8"/>
  <c r="J252" i="8"/>
  <c r="F255" i="8"/>
  <c r="L257" i="8"/>
  <c r="F273" i="8"/>
  <c r="F18" i="10"/>
  <c r="F10" i="10"/>
  <c r="F21" i="10"/>
  <c r="F13" i="10"/>
  <c r="F16" i="10"/>
  <c r="F14" i="10"/>
  <c r="F17" i="10"/>
  <c r="F9" i="10"/>
  <c r="F8" i="10"/>
  <c r="F20" i="10"/>
  <c r="F12" i="10"/>
  <c r="F19" i="10"/>
  <c r="H32" i="10"/>
  <c r="K6" i="3"/>
  <c r="K79" i="3"/>
  <c r="K152" i="3"/>
  <c r="K6" i="6"/>
  <c r="S6" i="6"/>
  <c r="F11" i="8"/>
  <c r="F38" i="8"/>
  <c r="F62" i="8"/>
  <c r="F54" i="8"/>
  <c r="F87" i="8"/>
  <c r="F58" i="8"/>
  <c r="F61" i="8"/>
  <c r="F53" i="8"/>
  <c r="F52" i="8"/>
  <c r="F64" i="8"/>
  <c r="F56" i="8"/>
  <c r="N52" i="8"/>
  <c r="F65" i="8"/>
  <c r="J119" i="8"/>
  <c r="H129" i="8"/>
  <c r="J167" i="8"/>
  <c r="F185" i="8"/>
  <c r="L187" i="8"/>
  <c r="J197" i="8"/>
  <c r="F215" i="8"/>
  <c r="J255" i="8"/>
  <c r="J273" i="8"/>
  <c r="H283" i="8"/>
  <c r="H18" i="2"/>
  <c r="L6" i="3"/>
  <c r="L79" i="3"/>
  <c r="L152" i="3"/>
  <c r="I6" i="5"/>
  <c r="L6" i="6"/>
  <c r="T6" i="6"/>
  <c r="F21" i="8"/>
  <c r="F32" i="8"/>
  <c r="H87" i="8"/>
  <c r="H60" i="8"/>
  <c r="H64" i="8"/>
  <c r="H56" i="8"/>
  <c r="H52" i="8"/>
  <c r="H59" i="8"/>
  <c r="H62" i="8"/>
  <c r="H54" i="8"/>
  <c r="F59" i="8"/>
  <c r="H65" i="8"/>
  <c r="H79" i="8"/>
  <c r="H82" i="8"/>
  <c r="H85" i="8"/>
  <c r="H83" i="8"/>
  <c r="H75" i="8"/>
  <c r="H86" i="8"/>
  <c r="H78" i="8"/>
  <c r="H74" i="8"/>
  <c r="H81" i="8"/>
  <c r="F109" i="8"/>
  <c r="F127" i="8"/>
  <c r="L129" i="8"/>
  <c r="F145" i="8"/>
  <c r="L147" i="8"/>
  <c r="H165" i="8"/>
  <c r="F175" i="8"/>
  <c r="J185" i="8"/>
  <c r="H195" i="8"/>
  <c r="H238" i="8"/>
  <c r="J236" i="8"/>
  <c r="L234" i="8"/>
  <c r="H230" i="8"/>
  <c r="H241" i="8"/>
  <c r="J239" i="8"/>
  <c r="L237" i="8"/>
  <c r="H233" i="8"/>
  <c r="J231" i="8"/>
  <c r="L229" i="8"/>
  <c r="L240" i="8"/>
  <c r="H236" i="8"/>
  <c r="J234" i="8"/>
  <c r="L232" i="8"/>
  <c r="J240" i="8"/>
  <c r="L238" i="8"/>
  <c r="H234" i="8"/>
  <c r="J232" i="8"/>
  <c r="L230" i="8"/>
  <c r="L241" i="8"/>
  <c r="H237" i="8"/>
  <c r="J235" i="8"/>
  <c r="L233" i="8"/>
  <c r="H229" i="8"/>
  <c r="H240" i="8"/>
  <c r="J238" i="8"/>
  <c r="L236" i="8"/>
  <c r="H232" i="8"/>
  <c r="J230" i="8"/>
  <c r="F233" i="8"/>
  <c r="L235" i="8"/>
  <c r="H253" i="8"/>
  <c r="F263" i="8"/>
  <c r="F281" i="8"/>
  <c r="L283" i="8"/>
  <c r="H40" i="10"/>
  <c r="J60" i="10"/>
  <c r="J63" i="10"/>
  <c r="J55" i="10"/>
  <c r="J58" i="10"/>
  <c r="J64" i="10"/>
  <c r="J56" i="10"/>
  <c r="J59" i="10"/>
  <c r="J52" i="10"/>
  <c r="J62" i="10"/>
  <c r="J54" i="10"/>
  <c r="M79" i="3"/>
  <c r="M152" i="3"/>
  <c r="J6" i="5"/>
  <c r="M6" i="6"/>
  <c r="U6" i="6"/>
  <c r="F9" i="8"/>
  <c r="F36" i="8"/>
  <c r="J58" i="8"/>
  <c r="J62" i="8"/>
  <c r="J54" i="8"/>
  <c r="J65" i="8"/>
  <c r="J57" i="8"/>
  <c r="J87" i="8"/>
  <c r="J60" i="8"/>
  <c r="J59" i="8"/>
  <c r="F63" i="8"/>
  <c r="J85" i="8"/>
  <c r="J77" i="8"/>
  <c r="J80" i="8"/>
  <c r="J83" i="8"/>
  <c r="J81" i="8"/>
  <c r="J74" i="8"/>
  <c r="J84" i="8"/>
  <c r="J76" i="8"/>
  <c r="J79" i="8"/>
  <c r="F97" i="8"/>
  <c r="J127" i="8"/>
  <c r="H150" i="8"/>
  <c r="J148" i="8"/>
  <c r="L146" i="8"/>
  <c r="H142" i="8"/>
  <c r="H153" i="8"/>
  <c r="J151" i="8"/>
  <c r="L149" i="8"/>
  <c r="H145" i="8"/>
  <c r="J143" i="8"/>
  <c r="L141" i="8"/>
  <c r="L152" i="8"/>
  <c r="H148" i="8"/>
  <c r="J146" i="8"/>
  <c r="L144" i="8"/>
  <c r="J152" i="8"/>
  <c r="L150" i="8"/>
  <c r="H146" i="8"/>
  <c r="J144" i="8"/>
  <c r="L142" i="8"/>
  <c r="L153" i="8"/>
  <c r="H149" i="8"/>
  <c r="J147" i="8"/>
  <c r="L145" i="8"/>
  <c r="H141" i="8"/>
  <c r="H152" i="8"/>
  <c r="J150" i="8"/>
  <c r="L148" i="8"/>
  <c r="H144" i="8"/>
  <c r="J142" i="8"/>
  <c r="J145" i="8"/>
  <c r="F163" i="8"/>
  <c r="L165" i="8"/>
  <c r="J175" i="8"/>
  <c r="F193" i="8"/>
  <c r="L195" i="8"/>
  <c r="F251" i="8"/>
  <c r="L253" i="8"/>
  <c r="J263" i="8"/>
  <c r="J281" i="8"/>
  <c r="F15" i="10"/>
  <c r="J61" i="10"/>
  <c r="K5" i="12"/>
  <c r="C56" i="12"/>
  <c r="L58" i="8"/>
  <c r="F75" i="8"/>
  <c r="F83" i="8"/>
  <c r="H10" i="10"/>
  <c r="L14" i="10"/>
  <c r="J16" i="10"/>
  <c r="H18" i="10"/>
  <c r="F30" i="10"/>
  <c r="F31" i="10"/>
  <c r="L33" i="10"/>
  <c r="J35" i="10"/>
  <c r="F39" i="10"/>
  <c r="L41" i="10"/>
  <c r="J43" i="10"/>
  <c r="H52" i="10"/>
  <c r="H56" i="10"/>
  <c r="F58" i="10"/>
  <c r="L60" i="10"/>
  <c r="H64" i="10"/>
  <c r="J74" i="10"/>
  <c r="H75" i="10"/>
  <c r="F77" i="10"/>
  <c r="L79" i="10"/>
  <c r="J81" i="10"/>
  <c r="H83" i="10"/>
  <c r="F85" i="10"/>
  <c r="L87" i="10"/>
  <c r="L98" i="10"/>
  <c r="J100" i="10"/>
  <c r="H102" i="10"/>
  <c r="L106" i="10"/>
  <c r="J108" i="10"/>
  <c r="L5" i="12"/>
  <c r="F53" i="12"/>
  <c r="W8" i="12"/>
  <c r="D56" i="12"/>
  <c r="A11" i="12"/>
  <c r="W14" i="12"/>
  <c r="W47" i="12"/>
  <c r="R20" i="13"/>
  <c r="F34" i="13"/>
  <c r="C118" i="13"/>
  <c r="L55" i="8"/>
  <c r="L63" i="8"/>
  <c r="F80" i="8"/>
  <c r="L11" i="10"/>
  <c r="J13" i="10"/>
  <c r="H15" i="10"/>
  <c r="L19" i="10"/>
  <c r="J21" i="10"/>
  <c r="F36" i="10"/>
  <c r="L38" i="10"/>
  <c r="J40" i="10"/>
  <c r="F55" i="10"/>
  <c r="L57" i="10"/>
  <c r="H61" i="10"/>
  <c r="F63" i="10"/>
  <c r="L65" i="10"/>
  <c r="L76" i="10"/>
  <c r="H80" i="10"/>
  <c r="F82" i="10"/>
  <c r="L84" i="10"/>
  <c r="J86" i="10"/>
  <c r="N96" i="10"/>
  <c r="J97" i="10"/>
  <c r="L103" i="10"/>
  <c r="J105" i="10"/>
  <c r="H107" i="10"/>
  <c r="M5" i="12"/>
  <c r="U5" i="12"/>
  <c r="G53" i="12"/>
  <c r="G57" i="12" s="1"/>
  <c r="E56" i="12"/>
  <c r="W13" i="12"/>
  <c r="W18" i="12"/>
  <c r="W22" i="12"/>
  <c r="W26" i="12"/>
  <c r="W30" i="12"/>
  <c r="W34" i="12"/>
  <c r="W38" i="12"/>
  <c r="W42" i="12"/>
  <c r="L60" i="8"/>
  <c r="F77" i="8"/>
  <c r="F85" i="8"/>
  <c r="L87" i="8"/>
  <c r="H8" i="10"/>
  <c r="J10" i="10"/>
  <c r="H12" i="10"/>
  <c r="L16" i="10"/>
  <c r="J18" i="10"/>
  <c r="H20" i="10"/>
  <c r="J30" i="10"/>
  <c r="F33" i="10"/>
  <c r="L35" i="10"/>
  <c r="J37" i="10"/>
  <c r="F41" i="10"/>
  <c r="L43" i="10"/>
  <c r="L54" i="10"/>
  <c r="H58" i="10"/>
  <c r="F60" i="10"/>
  <c r="L62" i="10"/>
  <c r="N74" i="10"/>
  <c r="J75" i="10"/>
  <c r="H77" i="10"/>
  <c r="F79" i="10"/>
  <c r="L81" i="10"/>
  <c r="J83" i="10"/>
  <c r="H85" i="10"/>
  <c r="F87" i="10"/>
  <c r="O96" i="10"/>
  <c r="L100" i="10"/>
  <c r="J102" i="10"/>
  <c r="H104" i="10"/>
  <c r="L108" i="10"/>
  <c r="N5" i="12"/>
  <c r="V5" i="12"/>
  <c r="W7" i="12"/>
  <c r="D55" i="12"/>
  <c r="F56" i="12"/>
  <c r="W12" i="12"/>
  <c r="Q20" i="13"/>
  <c r="G56" i="12"/>
  <c r="C132" i="13"/>
  <c r="C146" i="13"/>
  <c r="C34" i="13"/>
  <c r="C160" i="13"/>
  <c r="C62" i="13"/>
  <c r="C20" i="13"/>
  <c r="C76" i="13"/>
  <c r="C90" i="13"/>
  <c r="C104" i="13"/>
  <c r="L8" i="10"/>
  <c r="L10" i="10"/>
  <c r="J12" i="10"/>
  <c r="H14" i="10"/>
  <c r="L18" i="10"/>
  <c r="J20" i="10"/>
  <c r="N30" i="10"/>
  <c r="J31" i="10"/>
  <c r="F35" i="10"/>
  <c r="L37" i="10"/>
  <c r="J39" i="10"/>
  <c r="F43" i="10"/>
  <c r="O52" i="10"/>
  <c r="F54" i="10"/>
  <c r="L56" i="10"/>
  <c r="H60" i="10"/>
  <c r="F62" i="10"/>
  <c r="L64" i="10"/>
  <c r="L75" i="10"/>
  <c r="J77" i="10"/>
  <c r="H79" i="10"/>
  <c r="F81" i="10"/>
  <c r="L83" i="10"/>
  <c r="J85" i="10"/>
  <c r="H87" i="10"/>
  <c r="H98" i="10"/>
  <c r="L102" i="10"/>
  <c r="J104" i="10"/>
  <c r="H106" i="10"/>
  <c r="X5" i="12"/>
  <c r="W6" i="12"/>
  <c r="D54" i="12"/>
  <c r="F55" i="12"/>
  <c r="W10" i="12"/>
  <c r="A15" i="12"/>
  <c r="W51" i="12"/>
  <c r="C48" i="13"/>
  <c r="J9" i="10"/>
  <c r="J17" i="10"/>
  <c r="L34" i="10"/>
  <c r="L42" i="10"/>
  <c r="L53" i="10"/>
  <c r="L61" i="10"/>
  <c r="L80" i="10"/>
  <c r="H84" i="10"/>
  <c r="F86" i="10"/>
  <c r="L99" i="10"/>
  <c r="J101" i="10"/>
  <c r="H103" i="10"/>
  <c r="L107" i="10"/>
  <c r="J109" i="10"/>
  <c r="I5" i="12"/>
  <c r="E54" i="12"/>
  <c r="E57" i="12" s="1"/>
  <c r="G55" i="12"/>
  <c r="A14" i="12"/>
  <c r="W16" i="12"/>
  <c r="W20" i="12"/>
  <c r="W24" i="12"/>
  <c r="W28" i="12"/>
  <c r="W32" i="12"/>
  <c r="W36" i="12"/>
  <c r="W40" i="12"/>
  <c r="W44" i="12"/>
  <c r="F48" i="13"/>
  <c r="L56" i="8"/>
  <c r="L12" i="10"/>
  <c r="L31" i="10"/>
  <c r="J33" i="10"/>
  <c r="L39" i="10"/>
  <c r="H54" i="10"/>
  <c r="F56" i="10"/>
  <c r="L58" i="10"/>
  <c r="F74" i="10"/>
  <c r="F75" i="10"/>
  <c r="L77" i="10"/>
  <c r="J79" i="10"/>
  <c r="L85" i="10"/>
  <c r="H96" i="10"/>
  <c r="J98" i="10"/>
  <c r="H100" i="10"/>
  <c r="J5" i="12"/>
  <c r="W56" i="12"/>
  <c r="W52" i="12"/>
  <c r="W48" i="12"/>
  <c r="W57" i="12"/>
  <c r="W53" i="12"/>
  <c r="W49" i="12"/>
  <c r="W54" i="12"/>
  <c r="W50" i="12"/>
  <c r="W46" i="12"/>
  <c r="D53" i="12"/>
  <c r="D57" i="12" s="1"/>
  <c r="F54" i="12"/>
  <c r="W9" i="12"/>
  <c r="A13" i="12"/>
  <c r="F62" i="13"/>
  <c r="F20" i="13"/>
  <c r="F76" i="13"/>
  <c r="F90" i="13"/>
  <c r="F104" i="13"/>
  <c r="F118" i="13"/>
  <c r="F132" i="13"/>
  <c r="F146" i="13"/>
  <c r="F160" i="13"/>
  <c r="D118" i="13"/>
  <c r="E132" i="13"/>
  <c r="T20" i="13"/>
  <c r="D104" i="13"/>
  <c r="E118" i="13"/>
  <c r="P23" i="14"/>
  <c r="AA7" i="15"/>
  <c r="T21" i="15"/>
  <c r="D149" i="17"/>
  <c r="D63" i="17"/>
  <c r="D77" i="17"/>
  <c r="D51" i="17"/>
  <c r="D91" i="17"/>
  <c r="D65" i="17"/>
  <c r="D105" i="17"/>
  <c r="D79" i="17"/>
  <c r="D119" i="17"/>
  <c r="D93" i="17"/>
  <c r="D133" i="17"/>
  <c r="D107" i="17"/>
  <c r="U20" i="13"/>
  <c r="D90" i="13"/>
  <c r="E104" i="13"/>
  <c r="Q23" i="14"/>
  <c r="I7" i="15"/>
  <c r="U21" i="15"/>
  <c r="E77" i="17"/>
  <c r="E51" i="17"/>
  <c r="E91" i="17"/>
  <c r="E65" i="17"/>
  <c r="E105" i="17"/>
  <c r="E79" i="17"/>
  <c r="E119" i="17"/>
  <c r="E93" i="17"/>
  <c r="E133" i="17"/>
  <c r="E107" i="17"/>
  <c r="E147" i="17"/>
  <c r="E121" i="17"/>
  <c r="D135" i="17"/>
  <c r="AB6" i="18"/>
  <c r="AA6" i="18"/>
  <c r="Z6" i="18"/>
  <c r="J6" i="13"/>
  <c r="D76" i="13"/>
  <c r="E90" i="13"/>
  <c r="R23" i="14"/>
  <c r="J7" i="15"/>
  <c r="E135" i="17"/>
  <c r="D147" i="17"/>
  <c r="E76" i="13"/>
  <c r="U21" i="16"/>
  <c r="E63" i="17"/>
  <c r="L6" i="13"/>
  <c r="E20" i="13"/>
  <c r="D48" i="13"/>
  <c r="E62" i="13"/>
  <c r="D160" i="13"/>
  <c r="L7" i="15"/>
  <c r="W7" i="15"/>
  <c r="T21" i="16"/>
  <c r="S21" i="16"/>
  <c r="U9" i="16"/>
  <c r="R21" i="16"/>
  <c r="T9" i="16"/>
  <c r="R9" i="16"/>
  <c r="Q9" i="16"/>
  <c r="T6" i="18"/>
  <c r="S6" i="18"/>
  <c r="R6" i="18"/>
  <c r="M6" i="13"/>
  <c r="D34" i="13"/>
  <c r="E48" i="13"/>
  <c r="D146" i="13"/>
  <c r="Q21" i="15"/>
  <c r="E149" i="17"/>
  <c r="D161" i="17"/>
  <c r="K6" i="18"/>
  <c r="J6" i="18"/>
  <c r="K7" i="16"/>
  <c r="Y7" i="17"/>
  <c r="T9" i="17"/>
  <c r="R21" i="17"/>
  <c r="G63" i="17"/>
  <c r="C93" i="17"/>
  <c r="C119" i="17"/>
  <c r="F135" i="17"/>
  <c r="G149" i="17"/>
  <c r="F161" i="17"/>
  <c r="W7" i="16"/>
  <c r="U9" i="17"/>
  <c r="S21" i="17"/>
  <c r="C79" i="17"/>
  <c r="C105" i="17"/>
  <c r="F121" i="17"/>
  <c r="G135" i="17"/>
  <c r="F147" i="17"/>
  <c r="G161" i="17"/>
  <c r="C65" i="17"/>
  <c r="C91" i="17"/>
  <c r="F107" i="17"/>
  <c r="G121" i="17"/>
  <c r="F133" i="17"/>
  <c r="G147" i="17"/>
  <c r="Y7" i="16"/>
  <c r="I7" i="17"/>
  <c r="U21" i="17"/>
  <c r="C51" i="17"/>
  <c r="C77" i="17"/>
  <c r="F93" i="17"/>
  <c r="G107" i="17"/>
  <c r="F119" i="17"/>
  <c r="G133" i="17"/>
  <c r="Z7" i="16"/>
  <c r="J7" i="17"/>
  <c r="C63" i="17"/>
  <c r="F79" i="17"/>
  <c r="G93" i="17"/>
  <c r="F105" i="17"/>
  <c r="G119" i="17"/>
  <c r="C149" i="17"/>
  <c r="K7" i="17"/>
  <c r="Q9" i="17"/>
  <c r="F65" i="17"/>
  <c r="G79" i="17"/>
  <c r="F91" i="17"/>
  <c r="G105" i="17"/>
  <c r="C135" i="17"/>
  <c r="V35" i="19"/>
  <c r="F51" i="19"/>
  <c r="V51" i="19"/>
  <c r="N63" i="19"/>
  <c r="V79" i="19"/>
  <c r="N91" i="19"/>
  <c r="V105" i="19"/>
  <c r="F23" i="19"/>
  <c r="N37" i="19"/>
  <c r="F49" i="19"/>
  <c r="V65" i="19"/>
  <c r="N77" i="19"/>
  <c r="V91" i="19"/>
  <c r="E7" i="19"/>
  <c r="M7" i="19"/>
  <c r="U7" i="19"/>
  <c r="F161" i="19"/>
  <c r="F147" i="19"/>
  <c r="F149" i="19"/>
  <c r="F135" i="19"/>
  <c r="F133" i="19"/>
  <c r="F121" i="19"/>
  <c r="N121" i="19"/>
  <c r="N161" i="19"/>
  <c r="N135" i="19"/>
  <c r="N149" i="19"/>
  <c r="N147" i="19"/>
  <c r="N133" i="19"/>
  <c r="V149" i="19"/>
  <c r="V147" i="19"/>
  <c r="V133" i="19"/>
  <c r="V121" i="19"/>
  <c r="V135" i="19"/>
  <c r="F9" i="19"/>
  <c r="N9" i="19"/>
  <c r="V9" i="19"/>
  <c r="F21" i="19"/>
  <c r="N21" i="19"/>
  <c r="V21" i="19"/>
  <c r="V23" i="19"/>
  <c r="N35" i="19"/>
  <c r="V49" i="19"/>
  <c r="F65" i="19"/>
  <c r="F37" i="19"/>
  <c r="N51" i="19"/>
  <c r="F63" i="19"/>
  <c r="V63" i="19"/>
  <c r="V77" i="19"/>
  <c r="F107" i="19"/>
  <c r="V161" i="19"/>
  <c r="H7" i="19"/>
  <c r="P7" i="19"/>
  <c r="X7" i="19"/>
  <c r="F93" i="19"/>
  <c r="N107" i="19"/>
  <c r="F119" i="19"/>
  <c r="N23" i="19"/>
  <c r="F35" i="19"/>
  <c r="V37" i="19"/>
  <c r="N49" i="19"/>
  <c r="N65" i="19"/>
  <c r="F77" i="19"/>
  <c r="F79" i="19"/>
  <c r="N93" i="19"/>
  <c r="F105" i="19"/>
  <c r="V107" i="19"/>
  <c r="N119" i="19"/>
  <c r="F52" i="25"/>
  <c r="H52" i="25"/>
  <c r="J8" i="21"/>
  <c r="AA7" i="22"/>
  <c r="AB7" i="22"/>
  <c r="S21" i="22"/>
  <c r="R21" i="22"/>
  <c r="V21" i="22"/>
  <c r="U21" i="22"/>
  <c r="K7" i="22"/>
  <c r="F87" i="24"/>
  <c r="F58" i="24"/>
  <c r="F61" i="24"/>
  <c r="F53" i="24"/>
  <c r="F52" i="24"/>
  <c r="F64" i="24"/>
  <c r="F56" i="24"/>
  <c r="F59" i="24"/>
  <c r="F62" i="24"/>
  <c r="F54" i="24"/>
  <c r="F65" i="24"/>
  <c r="F57" i="24"/>
  <c r="F60" i="24"/>
  <c r="X7" i="22"/>
  <c r="H85" i="24"/>
  <c r="H83" i="24"/>
  <c r="H81" i="24"/>
  <c r="H84" i="24"/>
  <c r="H79" i="24"/>
  <c r="H75" i="24"/>
  <c r="H78" i="24"/>
  <c r="H74" i="24"/>
  <c r="H80" i="24"/>
  <c r="H86" i="24"/>
  <c r="H76" i="24"/>
  <c r="H77" i="24"/>
  <c r="F216" i="24"/>
  <c r="F208" i="24"/>
  <c r="F219" i="24"/>
  <c r="F211" i="24"/>
  <c r="F214" i="24"/>
  <c r="F212" i="24"/>
  <c r="F215" i="24"/>
  <c r="F207" i="24"/>
  <c r="F206" i="24"/>
  <c r="F209" i="24"/>
  <c r="F217" i="24"/>
  <c r="F210" i="24"/>
  <c r="F218" i="24"/>
  <c r="F14" i="24"/>
  <c r="F33" i="24"/>
  <c r="F41" i="24"/>
  <c r="L54" i="24"/>
  <c r="J56" i="24"/>
  <c r="H58" i="24"/>
  <c r="L62" i="24"/>
  <c r="J83" i="24"/>
  <c r="J86" i="24"/>
  <c r="J81" i="24"/>
  <c r="J79" i="24"/>
  <c r="J82" i="24"/>
  <c r="J75" i="24"/>
  <c r="F84" i="24"/>
  <c r="H87" i="24"/>
  <c r="F100" i="24"/>
  <c r="F150" i="24"/>
  <c r="F142" i="24"/>
  <c r="F153" i="24"/>
  <c r="F145" i="24"/>
  <c r="F148" i="24"/>
  <c r="F146" i="24"/>
  <c r="F149" i="24"/>
  <c r="F141" i="24"/>
  <c r="F140" i="24"/>
  <c r="F147" i="24"/>
  <c r="F30" i="25"/>
  <c r="J96" i="25"/>
  <c r="J8" i="24"/>
  <c r="F11" i="24"/>
  <c r="F19" i="24"/>
  <c r="F38" i="24"/>
  <c r="J53" i="24"/>
  <c r="H55" i="24"/>
  <c r="J61" i="24"/>
  <c r="H63" i="24"/>
  <c r="L81" i="24"/>
  <c r="L84" i="24"/>
  <c r="L79" i="24"/>
  <c r="L85" i="24"/>
  <c r="L80" i="24"/>
  <c r="F76" i="24"/>
  <c r="L78" i="24"/>
  <c r="L82" i="24"/>
  <c r="F152" i="24"/>
  <c r="F43" i="24"/>
  <c r="L56" i="24"/>
  <c r="L64" i="24"/>
  <c r="F81" i="24"/>
  <c r="F194" i="24"/>
  <c r="F186" i="24"/>
  <c r="F197" i="24"/>
  <c r="F189" i="24"/>
  <c r="F192" i="24"/>
  <c r="F190" i="24"/>
  <c r="F193" i="24"/>
  <c r="F185" i="24"/>
  <c r="F184" i="24"/>
  <c r="F191" i="24"/>
  <c r="D30" i="25"/>
  <c r="O30" i="25"/>
  <c r="F128" i="24"/>
  <c r="F120" i="24"/>
  <c r="F131" i="24"/>
  <c r="F123" i="24"/>
  <c r="F126" i="24"/>
  <c r="F124" i="24"/>
  <c r="F127" i="24"/>
  <c r="F119" i="24"/>
  <c r="F118" i="24"/>
  <c r="F125" i="24"/>
  <c r="H74" i="25"/>
  <c r="F10" i="24"/>
  <c r="F18" i="24"/>
  <c r="F37" i="24"/>
  <c r="D52" i="24"/>
  <c r="H54" i="24"/>
  <c r="L58" i="24"/>
  <c r="J60" i="24"/>
  <c r="F74" i="24"/>
  <c r="L86" i="24"/>
  <c r="F130" i="24"/>
  <c r="F151" i="24"/>
  <c r="F188" i="24"/>
  <c r="F238" i="24"/>
  <c r="F230" i="24"/>
  <c r="F241" i="24"/>
  <c r="F233" i="24"/>
  <c r="F236" i="24"/>
  <c r="F239" i="24"/>
  <c r="F234" i="24"/>
  <c r="F237" i="24"/>
  <c r="F229" i="24"/>
  <c r="F228" i="24"/>
  <c r="F235" i="24"/>
  <c r="L96" i="25"/>
  <c r="F34" i="24"/>
  <c r="L55" i="24"/>
  <c r="L63" i="24"/>
  <c r="J65" i="24"/>
  <c r="F122" i="24"/>
  <c r="F172" i="24"/>
  <c r="F164" i="24"/>
  <c r="F175" i="24"/>
  <c r="F167" i="24"/>
  <c r="F170" i="24"/>
  <c r="F168" i="24"/>
  <c r="F171" i="24"/>
  <c r="F163" i="24"/>
  <c r="F162" i="24"/>
  <c r="F169" i="24"/>
  <c r="L60" i="24"/>
  <c r="F79" i="24"/>
  <c r="F82" i="24"/>
  <c r="F85" i="24"/>
  <c r="F83" i="24"/>
  <c r="F86" i="24"/>
  <c r="F77" i="24"/>
  <c r="F106" i="24"/>
  <c r="F98" i="24"/>
  <c r="F109" i="24"/>
  <c r="F101" i="24"/>
  <c r="F104" i="24"/>
  <c r="F102" i="24"/>
  <c r="F105" i="24"/>
  <c r="F97" i="24"/>
  <c r="F96" i="24"/>
  <c r="F103" i="24"/>
  <c r="F174" i="24"/>
  <c r="F195" i="24"/>
  <c r="D52" i="25"/>
  <c r="O52" i="25"/>
  <c r="L121" i="24"/>
  <c r="J123" i="24"/>
  <c r="H125" i="24"/>
  <c r="L129" i="24"/>
  <c r="J131" i="24"/>
  <c r="L143" i="24"/>
  <c r="J145" i="24"/>
  <c r="H147" i="24"/>
  <c r="L151" i="24"/>
  <c r="J153" i="24"/>
  <c r="L165" i="24"/>
  <c r="J167" i="24"/>
  <c r="H169" i="24"/>
  <c r="L173" i="24"/>
  <c r="J175" i="24"/>
  <c r="L187" i="24"/>
  <c r="J189" i="24"/>
  <c r="H191" i="24"/>
  <c r="L195" i="24"/>
  <c r="J197" i="24"/>
  <c r="L209" i="24"/>
  <c r="J211" i="24"/>
  <c r="H213" i="24"/>
  <c r="L217" i="24"/>
  <c r="J219" i="24"/>
  <c r="L231" i="24"/>
  <c r="J233" i="24"/>
  <c r="H235" i="24"/>
  <c r="L239" i="24"/>
  <c r="J241" i="24"/>
  <c r="F254" i="24"/>
  <c r="F255" i="24"/>
  <c r="L257" i="24"/>
  <c r="J259" i="24"/>
  <c r="H261" i="24"/>
  <c r="F263" i="24"/>
  <c r="L265" i="24"/>
  <c r="J267" i="24"/>
  <c r="L35" i="25"/>
  <c r="L43" i="25"/>
  <c r="L54" i="25"/>
  <c r="L62" i="25"/>
  <c r="N74" i="25"/>
  <c r="L81" i="25"/>
  <c r="L100" i="25"/>
  <c r="L108" i="25"/>
  <c r="J120" i="24"/>
  <c r="H122" i="24"/>
  <c r="L126" i="24"/>
  <c r="J128" i="24"/>
  <c r="H130" i="24"/>
  <c r="J142" i="24"/>
  <c r="H144" i="24"/>
  <c r="L148" i="24"/>
  <c r="J150" i="24"/>
  <c r="H152" i="24"/>
  <c r="J164" i="24"/>
  <c r="H166" i="24"/>
  <c r="L170" i="24"/>
  <c r="J172" i="24"/>
  <c r="H174" i="24"/>
  <c r="J186" i="24"/>
  <c r="H188" i="24"/>
  <c r="L192" i="24"/>
  <c r="J194" i="24"/>
  <c r="H196" i="24"/>
  <c r="J208" i="24"/>
  <c r="H210" i="24"/>
  <c r="L214" i="24"/>
  <c r="J216" i="24"/>
  <c r="H218" i="24"/>
  <c r="J230" i="24"/>
  <c r="H232" i="24"/>
  <c r="L236" i="24"/>
  <c r="J238" i="24"/>
  <c r="H240" i="24"/>
  <c r="J256" i="24"/>
  <c r="H258" i="24"/>
  <c r="F260" i="24"/>
  <c r="L262" i="24"/>
  <c r="J264" i="24"/>
  <c r="H266" i="24"/>
  <c r="L30" i="25"/>
  <c r="L32" i="25"/>
  <c r="L40" i="25"/>
  <c r="L59" i="25"/>
  <c r="L78" i="25"/>
  <c r="L86" i="25"/>
  <c r="L97" i="25"/>
  <c r="L105" i="25"/>
  <c r="I6" i="26"/>
  <c r="F257" i="24"/>
  <c r="F265" i="24"/>
  <c r="L75" i="25"/>
  <c r="L83" i="25"/>
  <c r="L102" i="25"/>
  <c r="L120" i="24"/>
  <c r="J122" i="24"/>
  <c r="H124" i="24"/>
  <c r="L128" i="24"/>
  <c r="J130" i="24"/>
  <c r="L142" i="24"/>
  <c r="J144" i="24"/>
  <c r="H146" i="24"/>
  <c r="L150" i="24"/>
  <c r="J152" i="24"/>
  <c r="L164" i="24"/>
  <c r="J166" i="24"/>
  <c r="H168" i="24"/>
  <c r="L172" i="24"/>
  <c r="J174" i="24"/>
  <c r="L186" i="24"/>
  <c r="J188" i="24"/>
  <c r="H190" i="24"/>
  <c r="L194" i="24"/>
  <c r="J196" i="24"/>
  <c r="L208" i="24"/>
  <c r="J210" i="24"/>
  <c r="H212" i="24"/>
  <c r="L216" i="24"/>
  <c r="J218" i="24"/>
  <c r="L230" i="24"/>
  <c r="J232" i="24"/>
  <c r="H234" i="24"/>
  <c r="L238" i="24"/>
  <c r="J240" i="24"/>
  <c r="L256" i="24"/>
  <c r="J258" i="24"/>
  <c r="H260" i="24"/>
  <c r="F262" i="24"/>
  <c r="L264" i="24"/>
  <c r="J266" i="24"/>
  <c r="L34" i="25"/>
  <c r="L42" i="25"/>
  <c r="L53" i="25"/>
  <c r="L61" i="25"/>
  <c r="L80" i="25"/>
  <c r="L99" i="25"/>
  <c r="L107" i="25"/>
  <c r="J119" i="24"/>
  <c r="H121" i="24"/>
  <c r="L125" i="24"/>
  <c r="J127" i="24"/>
  <c r="H129" i="24"/>
  <c r="J141" i="24"/>
  <c r="H143" i="24"/>
  <c r="L147" i="24"/>
  <c r="J149" i="24"/>
  <c r="H151" i="24"/>
  <c r="H165" i="24"/>
  <c r="L169" i="24"/>
  <c r="J171" i="24"/>
  <c r="H173" i="24"/>
  <c r="H187" i="24"/>
  <c r="L191" i="24"/>
  <c r="J193" i="24"/>
  <c r="H195" i="24"/>
  <c r="J207" i="24"/>
  <c r="H209" i="24"/>
  <c r="L213" i="24"/>
  <c r="J215" i="24"/>
  <c r="H217" i="24"/>
  <c r="J229" i="24"/>
  <c r="H231" i="24"/>
  <c r="L235" i="24"/>
  <c r="J237" i="24"/>
  <c r="H239" i="24"/>
  <c r="J255" i="24"/>
  <c r="H257" i="24"/>
  <c r="F259" i="24"/>
  <c r="L261" i="24"/>
  <c r="J263" i="24"/>
  <c r="H265" i="24"/>
  <c r="F267" i="24"/>
  <c r="L31" i="25"/>
  <c r="L39" i="25"/>
  <c r="L58" i="25"/>
  <c r="L77" i="25"/>
  <c r="L85" i="25"/>
  <c r="L104" i="25"/>
  <c r="L122" i="24"/>
  <c r="J124" i="24"/>
  <c r="H126" i="24"/>
  <c r="L130" i="24"/>
  <c r="L144" i="24"/>
  <c r="J146" i="24"/>
  <c r="H148" i="24"/>
  <c r="L152" i="24"/>
  <c r="L166" i="24"/>
  <c r="J168" i="24"/>
  <c r="H170" i="24"/>
  <c r="L174" i="24"/>
  <c r="L188" i="24"/>
  <c r="J190" i="24"/>
  <c r="H192" i="24"/>
  <c r="L196" i="24"/>
  <c r="L210" i="24"/>
  <c r="J212" i="24"/>
  <c r="H214" i="24"/>
  <c r="L218" i="24"/>
  <c r="L232" i="24"/>
  <c r="J234" i="24"/>
  <c r="H236" i="24"/>
  <c r="L240" i="24"/>
  <c r="F256" i="24"/>
  <c r="L258" i="24"/>
  <c r="J260" i="24"/>
  <c r="H262" i="24"/>
  <c r="L266" i="24"/>
  <c r="L36" i="25"/>
  <c r="L55" i="25"/>
  <c r="L63" i="25"/>
  <c r="L82" i="25"/>
  <c r="L101" i="25"/>
  <c r="L6" i="27"/>
  <c r="C146" i="28"/>
  <c r="C118" i="28"/>
  <c r="C62" i="28"/>
  <c r="C132" i="28"/>
  <c r="C90" i="28"/>
  <c r="C104" i="28"/>
  <c r="K6" i="28"/>
  <c r="D20" i="28"/>
  <c r="E34" i="28"/>
  <c r="F48" i="28"/>
  <c r="G62" i="28"/>
  <c r="E118" i="28"/>
  <c r="D146" i="28"/>
  <c r="D118" i="28"/>
  <c r="D62" i="28"/>
  <c r="D76" i="28"/>
  <c r="D132" i="28"/>
  <c r="D90" i="28"/>
  <c r="D104" i="28"/>
  <c r="D160" i="28"/>
  <c r="L6" i="28"/>
  <c r="E20" i="28"/>
  <c r="F34" i="28"/>
  <c r="G48" i="28"/>
  <c r="F118" i="28"/>
  <c r="E160" i="28"/>
  <c r="E76" i="28"/>
  <c r="E132" i="28"/>
  <c r="E90" i="28"/>
  <c r="E104" i="28"/>
  <c r="M6" i="28"/>
  <c r="F132" i="28"/>
  <c r="F90" i="28"/>
  <c r="F104" i="28"/>
  <c r="F160" i="28"/>
  <c r="H162" i="30"/>
  <c r="J162" i="30"/>
  <c r="G132" i="28"/>
  <c r="G90" i="28"/>
  <c r="G104" i="28"/>
  <c r="G160" i="28"/>
  <c r="G146" i="28"/>
  <c r="G118" i="28"/>
  <c r="N8" i="30"/>
  <c r="L74" i="30"/>
  <c r="N74" i="30"/>
  <c r="J30" i="30"/>
  <c r="J8" i="30"/>
  <c r="O8" i="30"/>
  <c r="J8" i="31"/>
  <c r="L8" i="31"/>
  <c r="H52" i="30"/>
  <c r="H54" i="30"/>
  <c r="H63" i="30"/>
  <c r="L77" i="30"/>
  <c r="H83" i="30"/>
  <c r="L86" i="30"/>
  <c r="F96" i="30"/>
  <c r="H228" i="30"/>
  <c r="O272" i="30"/>
  <c r="N272" i="30"/>
  <c r="J107" i="31"/>
  <c r="J99" i="31"/>
  <c r="J80" i="31"/>
  <c r="J61" i="31"/>
  <c r="J108" i="31"/>
  <c r="J100" i="31"/>
  <c r="J81" i="31"/>
  <c r="J62" i="31"/>
  <c r="J103" i="31"/>
  <c r="J84" i="31"/>
  <c r="J76" i="31"/>
  <c r="J65" i="31"/>
  <c r="J53" i="31"/>
  <c r="J42" i="31"/>
  <c r="J34" i="31"/>
  <c r="J87" i="31"/>
  <c r="J56" i="31"/>
  <c r="J37" i="31"/>
  <c r="J30" i="31"/>
  <c r="J86" i="31"/>
  <c r="J85" i="31"/>
  <c r="J83" i="31"/>
  <c r="J82" i="31"/>
  <c r="J79" i="31"/>
  <c r="J59" i="31"/>
  <c r="J40" i="31"/>
  <c r="J32" i="31"/>
  <c r="J78" i="31"/>
  <c r="J77" i="31"/>
  <c r="J75" i="31"/>
  <c r="J109" i="31"/>
  <c r="J106" i="31"/>
  <c r="J57" i="31"/>
  <c r="J38" i="31"/>
  <c r="J105" i="31"/>
  <c r="J104" i="31"/>
  <c r="J102" i="31"/>
  <c r="J101" i="31"/>
  <c r="J98" i="31"/>
  <c r="J60" i="31"/>
  <c r="J41" i="31"/>
  <c r="J33" i="31"/>
  <c r="J97" i="31"/>
  <c r="J39" i="31"/>
  <c r="J63" i="31"/>
  <c r="J54" i="31"/>
  <c r="J35" i="31"/>
  <c r="J55" i="31"/>
  <c r="J43" i="31"/>
  <c r="J74" i="31"/>
  <c r="L74" i="31"/>
  <c r="D8" i="33"/>
  <c r="C109" i="33"/>
  <c r="C87" i="33"/>
  <c r="O8" i="33"/>
  <c r="L52" i="30"/>
  <c r="H59" i="30"/>
  <c r="L62" i="30"/>
  <c r="L82" i="30"/>
  <c r="O96" i="30"/>
  <c r="H118" i="30"/>
  <c r="J140" i="30"/>
  <c r="J184" i="30"/>
  <c r="H84" i="30"/>
  <c r="H76" i="30"/>
  <c r="H65" i="30"/>
  <c r="H57" i="30"/>
  <c r="H80" i="30"/>
  <c r="H61" i="30"/>
  <c r="H53" i="30"/>
  <c r="N52" i="30"/>
  <c r="H55" i="30"/>
  <c r="L58" i="30"/>
  <c r="H64" i="30"/>
  <c r="F74" i="30"/>
  <c r="H75" i="30"/>
  <c r="L78" i="30"/>
  <c r="L87" i="30"/>
  <c r="J64" i="31"/>
  <c r="F8" i="30"/>
  <c r="J82" i="30"/>
  <c r="J63" i="30"/>
  <c r="J55" i="30"/>
  <c r="J86" i="30"/>
  <c r="J78" i="30"/>
  <c r="J59" i="30"/>
  <c r="J52" i="30"/>
  <c r="O52" i="30"/>
  <c r="L54" i="30"/>
  <c r="H60" i="30"/>
  <c r="L63" i="30"/>
  <c r="J64" i="30"/>
  <c r="J75" i="30"/>
  <c r="J84" i="30"/>
  <c r="H85" i="30"/>
  <c r="L80" i="30"/>
  <c r="L61" i="30"/>
  <c r="L53" i="30"/>
  <c r="L84" i="30"/>
  <c r="L76" i="30"/>
  <c r="L65" i="30"/>
  <c r="L57" i="30"/>
  <c r="L59" i="30"/>
  <c r="L79" i="30"/>
  <c r="L55" i="30"/>
  <c r="L64" i="30"/>
  <c r="L75" i="30"/>
  <c r="H77" i="30"/>
  <c r="H86" i="30"/>
  <c r="H250" i="30"/>
  <c r="F55" i="30"/>
  <c r="F63" i="30"/>
  <c r="F82" i="30"/>
  <c r="J119" i="30"/>
  <c r="H121" i="30"/>
  <c r="F123" i="30"/>
  <c r="L125" i="30"/>
  <c r="J127" i="30"/>
  <c r="H129" i="30"/>
  <c r="F131" i="30"/>
  <c r="J141" i="30"/>
  <c r="H143" i="30"/>
  <c r="F145" i="30"/>
  <c r="L147" i="30"/>
  <c r="J149" i="30"/>
  <c r="H151" i="30"/>
  <c r="F153" i="30"/>
  <c r="J163" i="30"/>
  <c r="H165" i="30"/>
  <c r="F167" i="30"/>
  <c r="L169" i="30"/>
  <c r="J171" i="30"/>
  <c r="H173" i="30"/>
  <c r="F175" i="30"/>
  <c r="J185" i="30"/>
  <c r="H187" i="30"/>
  <c r="F189" i="30"/>
  <c r="L191" i="30"/>
  <c r="J193" i="30"/>
  <c r="H195" i="30"/>
  <c r="F197" i="30"/>
  <c r="J207" i="30"/>
  <c r="H209" i="30"/>
  <c r="F211" i="30"/>
  <c r="L213" i="30"/>
  <c r="J215" i="30"/>
  <c r="H217" i="30"/>
  <c r="F219" i="30"/>
  <c r="J229" i="30"/>
  <c r="H231" i="30"/>
  <c r="F233" i="30"/>
  <c r="L235" i="30"/>
  <c r="J237" i="30"/>
  <c r="H239" i="30"/>
  <c r="F241" i="30"/>
  <c r="J251" i="30"/>
  <c r="J254" i="30"/>
  <c r="F261" i="30"/>
  <c r="J272" i="30"/>
  <c r="L105" i="31"/>
  <c r="L97" i="31"/>
  <c r="L86" i="31"/>
  <c r="L78" i="31"/>
  <c r="L106" i="31"/>
  <c r="L98" i="31"/>
  <c r="L87" i="31"/>
  <c r="L79" i="31"/>
  <c r="L109" i="31"/>
  <c r="L101" i="31"/>
  <c r="L82" i="31"/>
  <c r="L63" i="31"/>
  <c r="L85" i="31"/>
  <c r="L59" i="31"/>
  <c r="L40" i="31"/>
  <c r="L32" i="31"/>
  <c r="L30" i="31"/>
  <c r="L84" i="31"/>
  <c r="L83" i="31"/>
  <c r="L81" i="31"/>
  <c r="L80" i="31"/>
  <c r="L77" i="31"/>
  <c r="L54" i="31"/>
  <c r="L43" i="31"/>
  <c r="L35" i="31"/>
  <c r="L76" i="31"/>
  <c r="L75" i="31"/>
  <c r="L57" i="31"/>
  <c r="L38" i="31"/>
  <c r="L108" i="31"/>
  <c r="L107" i="31"/>
  <c r="L104" i="31"/>
  <c r="L103" i="31"/>
  <c r="L102" i="31"/>
  <c r="L100" i="31"/>
  <c r="L99" i="31"/>
  <c r="L55" i="31"/>
  <c r="L36" i="31"/>
  <c r="L58" i="31"/>
  <c r="L39" i="31"/>
  <c r="L31" i="31"/>
  <c r="L41" i="31"/>
  <c r="L53" i="31"/>
  <c r="H241" i="30"/>
  <c r="N52" i="31"/>
  <c r="L60" i="31"/>
  <c r="L62" i="31"/>
  <c r="O74" i="33"/>
  <c r="F78" i="30"/>
  <c r="F119" i="30"/>
  <c r="L121" i="30"/>
  <c r="J123" i="30"/>
  <c r="H125" i="30"/>
  <c r="F127" i="30"/>
  <c r="L129" i="30"/>
  <c r="F141" i="30"/>
  <c r="L143" i="30"/>
  <c r="J145" i="30"/>
  <c r="H147" i="30"/>
  <c r="F149" i="30"/>
  <c r="L151" i="30"/>
  <c r="F163" i="30"/>
  <c r="L165" i="30"/>
  <c r="J167" i="30"/>
  <c r="H169" i="30"/>
  <c r="F171" i="30"/>
  <c r="L173" i="30"/>
  <c r="F185" i="30"/>
  <c r="L187" i="30"/>
  <c r="J189" i="30"/>
  <c r="H191" i="30"/>
  <c r="F193" i="30"/>
  <c r="L195" i="30"/>
  <c r="F207" i="30"/>
  <c r="L209" i="30"/>
  <c r="J211" i="30"/>
  <c r="H213" i="30"/>
  <c r="F215" i="30"/>
  <c r="L217" i="30"/>
  <c r="F229" i="30"/>
  <c r="L231" i="30"/>
  <c r="J233" i="30"/>
  <c r="H235" i="30"/>
  <c r="F237" i="30"/>
  <c r="L239" i="30"/>
  <c r="H262" i="30"/>
  <c r="J260" i="30"/>
  <c r="L258" i="30"/>
  <c r="F256" i="30"/>
  <c r="H254" i="30"/>
  <c r="J263" i="30"/>
  <c r="L261" i="30"/>
  <c r="F259" i="30"/>
  <c r="H257" i="30"/>
  <c r="J255" i="30"/>
  <c r="F262" i="30"/>
  <c r="H260" i="30"/>
  <c r="J258" i="30"/>
  <c r="L256" i="30"/>
  <c r="L262" i="30"/>
  <c r="F260" i="30"/>
  <c r="H258" i="30"/>
  <c r="J256" i="30"/>
  <c r="L254" i="30"/>
  <c r="F263" i="30"/>
  <c r="H261" i="30"/>
  <c r="J259" i="30"/>
  <c r="L257" i="30"/>
  <c r="F255" i="30"/>
  <c r="H253" i="30"/>
  <c r="F251" i="30"/>
  <c r="H255" i="30"/>
  <c r="L263" i="30"/>
  <c r="L37" i="31"/>
  <c r="O52" i="31"/>
  <c r="F108" i="33"/>
  <c r="F107" i="33"/>
  <c r="F63" i="33"/>
  <c r="F61" i="33"/>
  <c r="F59" i="33"/>
  <c r="F57" i="33"/>
  <c r="F55" i="33"/>
  <c r="F53" i="33"/>
  <c r="F105" i="33"/>
  <c r="F104" i="33"/>
  <c r="F86" i="33"/>
  <c r="F84" i="33"/>
  <c r="F82" i="33"/>
  <c r="F80" i="33"/>
  <c r="F78" i="33"/>
  <c r="F76" i="33"/>
  <c r="F20" i="33"/>
  <c r="F12" i="33"/>
  <c r="F41" i="33"/>
  <c r="F39" i="33"/>
  <c r="F103" i="33"/>
  <c r="F101" i="33"/>
  <c r="F99" i="33"/>
  <c r="F64" i="33"/>
  <c r="F62" i="33"/>
  <c r="F60" i="33"/>
  <c r="F58" i="33"/>
  <c r="F56" i="33"/>
  <c r="F54" i="33"/>
  <c r="F21" i="33"/>
  <c r="F13" i="33"/>
  <c r="F85" i="33"/>
  <c r="F83" i="33"/>
  <c r="F81" i="33"/>
  <c r="F79" i="33"/>
  <c r="F77" i="33"/>
  <c r="F16" i="33"/>
  <c r="F40" i="33"/>
  <c r="F74" i="33"/>
  <c r="F102" i="33"/>
  <c r="J273" i="30"/>
  <c r="H275" i="30"/>
  <c r="F277" i="30"/>
  <c r="L279" i="30"/>
  <c r="J281" i="30"/>
  <c r="H283" i="30"/>
  <c r="F285" i="30"/>
  <c r="H35" i="31"/>
  <c r="F37" i="31"/>
  <c r="H43" i="31"/>
  <c r="H54" i="31"/>
  <c r="F56" i="31"/>
  <c r="F75" i="31"/>
  <c r="F78" i="31"/>
  <c r="F79" i="31"/>
  <c r="F81" i="31"/>
  <c r="F82" i="31"/>
  <c r="F96" i="31"/>
  <c r="H108" i="31"/>
  <c r="O30" i="33"/>
  <c r="N30" i="33"/>
  <c r="L34" i="33"/>
  <c r="F42" i="33"/>
  <c r="L83" i="33"/>
  <c r="F274" i="30"/>
  <c r="L276" i="30"/>
  <c r="J278" i="30"/>
  <c r="H280" i="30"/>
  <c r="F282" i="30"/>
  <c r="L284" i="30"/>
  <c r="D30" i="31"/>
  <c r="H32" i="31"/>
  <c r="F34" i="31"/>
  <c r="H40" i="31"/>
  <c r="F42" i="31"/>
  <c r="F53" i="31"/>
  <c r="H59" i="31"/>
  <c r="F61" i="31"/>
  <c r="H76" i="31"/>
  <c r="H77" i="31"/>
  <c r="H79" i="31"/>
  <c r="H80" i="31"/>
  <c r="F83" i="31"/>
  <c r="F86" i="31"/>
  <c r="F87" i="31"/>
  <c r="F9" i="33"/>
  <c r="F10" i="33"/>
  <c r="L32" i="33"/>
  <c r="D52" i="33"/>
  <c r="O52" i="33"/>
  <c r="F100" i="33"/>
  <c r="F106" i="33"/>
  <c r="AZ7" i="35"/>
  <c r="AY7" i="35"/>
  <c r="AX7" i="35"/>
  <c r="BB7" i="35"/>
  <c r="L107" i="33"/>
  <c r="L105" i="33"/>
  <c r="L103" i="33"/>
  <c r="L108" i="33"/>
  <c r="L106" i="33"/>
  <c r="L42" i="33"/>
  <c r="L40" i="33"/>
  <c r="L102" i="33"/>
  <c r="L100" i="33"/>
  <c r="L98" i="33"/>
  <c r="L14" i="33"/>
  <c r="L63" i="33"/>
  <c r="L61" i="33"/>
  <c r="L59" i="33"/>
  <c r="L57" i="33"/>
  <c r="L55" i="33"/>
  <c r="L53" i="33"/>
  <c r="L86" i="33"/>
  <c r="L84" i="33"/>
  <c r="L82" i="33"/>
  <c r="L80" i="33"/>
  <c r="L78" i="33"/>
  <c r="L76" i="33"/>
  <c r="L41" i="33"/>
  <c r="L39" i="33"/>
  <c r="L37" i="33"/>
  <c r="L35" i="33"/>
  <c r="L33" i="33"/>
  <c r="L31" i="33"/>
  <c r="L15" i="33"/>
  <c r="L104" i="33"/>
  <c r="L101" i="33"/>
  <c r="L99" i="33"/>
  <c r="L18" i="33"/>
  <c r="L10" i="33"/>
  <c r="L8" i="33"/>
  <c r="F11" i="33"/>
  <c r="F14" i="33"/>
  <c r="F15" i="33"/>
  <c r="F17" i="33"/>
  <c r="F18" i="33"/>
  <c r="L56" i="33"/>
  <c r="L81" i="33"/>
  <c r="H274" i="30"/>
  <c r="F276" i="30"/>
  <c r="L278" i="30"/>
  <c r="J280" i="30"/>
  <c r="H282" i="30"/>
  <c r="F284" i="30"/>
  <c r="H30" i="31"/>
  <c r="H34" i="31"/>
  <c r="F36" i="31"/>
  <c r="H42" i="31"/>
  <c r="H53" i="31"/>
  <c r="F55" i="31"/>
  <c r="H61" i="31"/>
  <c r="F62" i="31"/>
  <c r="N8" i="33"/>
  <c r="F19" i="33"/>
  <c r="F37" i="33"/>
  <c r="F38" i="33"/>
  <c r="L58" i="33"/>
  <c r="N74" i="33"/>
  <c r="F98" i="33"/>
  <c r="F273" i="30"/>
  <c r="L275" i="30"/>
  <c r="J277" i="30"/>
  <c r="H279" i="30"/>
  <c r="F281" i="30"/>
  <c r="L283" i="30"/>
  <c r="J285" i="30"/>
  <c r="F103" i="31"/>
  <c r="F84" i="31"/>
  <c r="F76" i="31"/>
  <c r="F65" i="31"/>
  <c r="F104" i="31"/>
  <c r="F85" i="31"/>
  <c r="F77" i="31"/>
  <c r="F107" i="31"/>
  <c r="F99" i="31"/>
  <c r="F80" i="31"/>
  <c r="H31" i="31"/>
  <c r="F33" i="31"/>
  <c r="H39" i="31"/>
  <c r="F41" i="31"/>
  <c r="F60" i="31"/>
  <c r="F64" i="31"/>
  <c r="F8" i="33"/>
  <c r="F30" i="33"/>
  <c r="F43" i="33"/>
  <c r="F35" i="33"/>
  <c r="F36" i="33"/>
  <c r="J65" i="33"/>
  <c r="J52" i="33"/>
  <c r="L60" i="33"/>
  <c r="L79" i="33"/>
  <c r="AR7" i="35"/>
  <c r="AQ7" i="35"/>
  <c r="AP7" i="35"/>
  <c r="AO7" i="35"/>
  <c r="AN7" i="35"/>
  <c r="J274" i="30"/>
  <c r="H276" i="30"/>
  <c r="F278" i="30"/>
  <c r="L280" i="30"/>
  <c r="J282" i="30"/>
  <c r="H109" i="31"/>
  <c r="H101" i="31"/>
  <c r="H82" i="31"/>
  <c r="H63" i="31"/>
  <c r="H102" i="31"/>
  <c r="H83" i="31"/>
  <c r="H75" i="31"/>
  <c r="H64" i="31"/>
  <c r="H105" i="31"/>
  <c r="H97" i="31"/>
  <c r="H86" i="31"/>
  <c r="H78" i="31"/>
  <c r="H36" i="31"/>
  <c r="F38" i="31"/>
  <c r="H55" i="31"/>
  <c r="F57" i="31"/>
  <c r="H62" i="31"/>
  <c r="H65" i="31"/>
  <c r="F97" i="31"/>
  <c r="F98" i="31"/>
  <c r="F100" i="31"/>
  <c r="F101" i="31"/>
  <c r="H8" i="33"/>
  <c r="L9" i="33"/>
  <c r="L11" i="33"/>
  <c r="L12" i="33"/>
  <c r="F33" i="33"/>
  <c r="F34" i="33"/>
  <c r="L38" i="33"/>
  <c r="L62" i="33"/>
  <c r="H108" i="33"/>
  <c r="H106" i="33"/>
  <c r="H104" i="33"/>
  <c r="H107" i="33"/>
  <c r="J12" i="33"/>
  <c r="H14" i="33"/>
  <c r="J20" i="33"/>
  <c r="J76" i="33"/>
  <c r="J78" i="33"/>
  <c r="J80" i="33"/>
  <c r="J82" i="33"/>
  <c r="J84" i="33"/>
  <c r="J86" i="33"/>
  <c r="H98" i="33"/>
  <c r="H100" i="33"/>
  <c r="H102" i="33"/>
  <c r="J105" i="33"/>
  <c r="J106" i="33"/>
  <c r="J107" i="33"/>
  <c r="J9" i="33"/>
  <c r="H11" i="33"/>
  <c r="J17" i="33"/>
  <c r="H19" i="33"/>
  <c r="H32" i="33"/>
  <c r="H34" i="33"/>
  <c r="H36" i="33"/>
  <c r="H38" i="33"/>
  <c r="H40" i="33"/>
  <c r="H42" i="33"/>
  <c r="L52" i="33"/>
  <c r="J53" i="33"/>
  <c r="J55" i="33"/>
  <c r="J57" i="33"/>
  <c r="J59" i="33"/>
  <c r="J61" i="33"/>
  <c r="J63" i="33"/>
  <c r="AF7" i="35"/>
  <c r="J98" i="33"/>
  <c r="J100" i="33"/>
  <c r="J102" i="33"/>
  <c r="I133" i="38"/>
  <c r="H133" i="38"/>
  <c r="G133" i="38"/>
  <c r="M133" i="38"/>
  <c r="H10" i="33"/>
  <c r="J16" i="33"/>
  <c r="H18" i="33"/>
  <c r="J77" i="33"/>
  <c r="J79" i="33"/>
  <c r="J81" i="33"/>
  <c r="J83" i="33"/>
  <c r="J85" i="33"/>
  <c r="H99" i="33"/>
  <c r="H101" i="33"/>
  <c r="H103" i="33"/>
  <c r="Y7" i="35"/>
  <c r="X7" i="35"/>
  <c r="J62" i="33"/>
  <c r="AO29" i="35"/>
  <c r="L133" i="38"/>
  <c r="X29" i="35"/>
  <c r="Y29" i="35"/>
  <c r="H29" i="35"/>
  <c r="O7" i="35"/>
  <c r="G123" i="37"/>
  <c r="T5" i="38"/>
  <c r="S5" i="38"/>
  <c r="R5" i="38"/>
  <c r="Q5" i="38"/>
  <c r="I133" i="39"/>
  <c r="G133" i="39"/>
  <c r="H133" i="39"/>
  <c r="T5" i="41"/>
  <c r="S5" i="41"/>
  <c r="R5" i="41"/>
  <c r="Q5" i="41"/>
  <c r="P5" i="41"/>
  <c r="O123" i="37"/>
  <c r="M123" i="37"/>
  <c r="L123" i="37"/>
  <c r="K123" i="37"/>
  <c r="L5" i="38"/>
  <c r="J5" i="38"/>
  <c r="I5" i="38"/>
  <c r="S5" i="39"/>
  <c r="Q5" i="39"/>
  <c r="L5" i="40"/>
  <c r="O133" i="40"/>
  <c r="N133" i="40"/>
  <c r="F7" i="38"/>
  <c r="O133" i="38"/>
  <c r="P5" i="39"/>
  <c r="K133" i="39"/>
  <c r="O133" i="39"/>
  <c r="M5" i="40"/>
  <c r="G133" i="40"/>
  <c r="G5" i="37"/>
  <c r="O5" i="37"/>
  <c r="I5" i="39"/>
  <c r="R5" i="39"/>
  <c r="L133" i="39"/>
  <c r="F9" i="40"/>
  <c r="H133" i="40"/>
  <c r="P5" i="37"/>
  <c r="F8" i="38"/>
  <c r="T5" i="39"/>
  <c r="M133" i="39"/>
  <c r="T5" i="40"/>
  <c r="S5" i="40"/>
  <c r="R5" i="40"/>
  <c r="P5" i="40"/>
  <c r="C146" i="41"/>
  <c r="O135" i="41"/>
  <c r="N135" i="41"/>
  <c r="F8" i="40"/>
  <c r="F7" i="40"/>
  <c r="M5" i="41"/>
  <c r="J5" i="41"/>
  <c r="I5" i="41"/>
  <c r="H5" i="41"/>
  <c r="M5" i="38"/>
  <c r="K133" i="38"/>
  <c r="F5" i="40"/>
  <c r="J5" i="40"/>
  <c r="H5" i="40"/>
  <c r="F7" i="39"/>
  <c r="F12" i="41"/>
  <c r="J5" i="42"/>
  <c r="I5" i="42"/>
  <c r="H5" i="42"/>
  <c r="F7" i="41"/>
  <c r="F8" i="41"/>
  <c r="E146" i="41"/>
  <c r="N5" i="42"/>
  <c r="M5" i="42"/>
  <c r="L5" i="42"/>
  <c r="F8" i="39"/>
  <c r="F10" i="41"/>
  <c r="F15" i="41"/>
  <c r="H135" i="41"/>
  <c r="R5" i="42"/>
  <c r="Q5" i="42"/>
  <c r="P5" i="42"/>
  <c r="T5" i="42"/>
  <c r="F13" i="41"/>
  <c r="G135" i="41"/>
  <c r="M5" i="39"/>
  <c r="L5" i="41"/>
  <c r="I135" i="41"/>
  <c r="J5" i="43"/>
  <c r="I5" i="43"/>
  <c r="C146" i="43"/>
  <c r="O135" i="43"/>
  <c r="L135" i="41"/>
  <c r="C146" i="42"/>
  <c r="H5" i="43"/>
  <c r="D146" i="42"/>
  <c r="N5" i="43"/>
  <c r="M5" i="43"/>
  <c r="L5" i="43"/>
  <c r="R5" i="43"/>
  <c r="Q5" i="43"/>
  <c r="T5" i="43"/>
  <c r="L135" i="43"/>
  <c r="M135" i="43"/>
  <c r="E146" i="42"/>
  <c r="N135" i="43"/>
  <c r="I135" i="43"/>
  <c r="D146" i="43"/>
  <c r="N135" i="42"/>
  <c r="K142" i="42" l="1"/>
  <c r="AB11" i="18"/>
  <c r="K32" i="18"/>
  <c r="M159" i="16"/>
  <c r="K43" i="18"/>
  <c r="K13" i="18"/>
  <c r="AB72" i="18"/>
  <c r="AB42" i="18"/>
  <c r="AB25" i="18"/>
  <c r="K68" i="18"/>
  <c r="K42" i="18"/>
  <c r="T107" i="18"/>
  <c r="T75" i="18"/>
  <c r="T45" i="18"/>
  <c r="AA12" i="17"/>
  <c r="K45" i="18"/>
  <c r="M88" i="17"/>
  <c r="M66" i="17"/>
  <c r="M151" i="16"/>
  <c r="AB19" i="18"/>
  <c r="M62" i="17"/>
  <c r="K28" i="18"/>
  <c r="M40" i="17"/>
  <c r="K140" i="42"/>
  <c r="K143" i="42"/>
  <c r="K140" i="43"/>
  <c r="K29" i="18"/>
  <c r="AB67" i="18"/>
  <c r="AB37" i="18"/>
  <c r="AB32" i="18"/>
  <c r="AB15" i="18"/>
  <c r="K41" i="18"/>
  <c r="AB28" i="18"/>
  <c r="T113" i="18"/>
  <c r="M57" i="17"/>
  <c r="T11" i="18"/>
  <c r="K37" i="18"/>
  <c r="M74" i="17"/>
  <c r="C57" i="12"/>
  <c r="K138" i="42"/>
  <c r="K140" i="41"/>
  <c r="K51" i="18"/>
  <c r="AB154" i="18"/>
  <c r="AB85" i="18"/>
  <c r="K19" i="18"/>
  <c r="AA20" i="17"/>
  <c r="K58" i="18"/>
  <c r="M100" i="17"/>
  <c r="M14" i="17"/>
  <c r="M56" i="16"/>
  <c r="K74" i="18"/>
  <c r="AB111" i="18"/>
  <c r="AB69" i="18"/>
  <c r="AB47" i="18"/>
  <c r="AB26" i="18"/>
  <c r="AB17" i="18"/>
  <c r="T122" i="18"/>
  <c r="K39" i="18"/>
  <c r="T94" i="18"/>
  <c r="T72" i="18"/>
  <c r="T68" i="18"/>
  <c r="AB51" i="18"/>
  <c r="T42" i="18"/>
  <c r="T25" i="18"/>
  <c r="K59" i="18"/>
  <c r="K38" i="18"/>
  <c r="K12" i="18"/>
  <c r="AB71" i="18"/>
  <c r="AB41" i="18"/>
  <c r="T96" i="18"/>
  <c r="M71" i="17"/>
  <c r="M154" i="17"/>
  <c r="T28" i="18"/>
  <c r="M123" i="17"/>
  <c r="M10" i="17"/>
  <c r="AB109" i="18"/>
  <c r="M97" i="17"/>
  <c r="M10" i="16"/>
  <c r="F57" i="12"/>
  <c r="K141" i="42"/>
  <c r="K61" i="18"/>
  <c r="K31" i="18"/>
  <c r="K10" i="18"/>
  <c r="T87" i="18"/>
  <c r="K60" i="18"/>
  <c r="K9" i="18"/>
  <c r="T111" i="18"/>
  <c r="AB79" i="18"/>
  <c r="AB55" i="18"/>
  <c r="AB33" i="18"/>
  <c r="T117" i="18"/>
  <c r="K72" i="18"/>
  <c r="K25" i="18"/>
  <c r="AB102" i="18"/>
  <c r="T67" i="18"/>
  <c r="T32" i="18"/>
  <c r="K24" i="18"/>
  <c r="M83" i="17"/>
  <c r="T15" i="18"/>
  <c r="M114" i="17"/>
  <c r="K67" i="18"/>
  <c r="M126" i="17"/>
  <c r="M16" i="16"/>
  <c r="M30" i="16"/>
  <c r="K44" i="18"/>
  <c r="AB73" i="18"/>
  <c r="AB52" i="18"/>
  <c r="AB30" i="18"/>
  <c r="AB150" i="18"/>
  <c r="K69" i="18"/>
  <c r="K47" i="18"/>
  <c r="K17" i="18"/>
  <c r="T46" i="18"/>
  <c r="T29" i="18"/>
  <c r="AB12" i="18"/>
  <c r="K46" i="18"/>
  <c r="T141" i="18"/>
  <c r="AB75" i="18"/>
  <c r="AB45" i="18"/>
  <c r="T37" i="18"/>
  <c r="K81" i="18"/>
  <c r="M54" i="17"/>
  <c r="K15" i="18"/>
  <c r="M31" i="17"/>
  <c r="T24" i="18"/>
  <c r="M131" i="17"/>
  <c r="M28" i="17"/>
  <c r="M109" i="17"/>
  <c r="K11" i="18"/>
  <c r="K144" i="42"/>
  <c r="K145" i="42"/>
  <c r="K70" i="18"/>
  <c r="K18" i="18"/>
  <c r="AB117" i="18"/>
  <c r="K30" i="18"/>
  <c r="T150" i="18"/>
  <c r="AB89" i="18"/>
  <c r="AB59" i="18"/>
  <c r="AB38" i="18"/>
  <c r="AB16" i="18"/>
  <c r="AB141" i="18"/>
  <c r="AB96" i="18"/>
  <c r="K55" i="18"/>
  <c r="K33" i="18"/>
  <c r="T71" i="18"/>
  <c r="AB54" i="18"/>
  <c r="T41" i="18"/>
  <c r="M140" i="17"/>
  <c r="K75" i="18"/>
  <c r="M117" i="17"/>
  <c r="M18" i="17"/>
  <c r="K54" i="18"/>
  <c r="M157" i="17"/>
  <c r="M14" i="16"/>
  <c r="G142" i="43"/>
  <c r="I142" i="43"/>
  <c r="H142" i="43"/>
  <c r="K142" i="43" s="1"/>
  <c r="O138" i="43"/>
  <c r="N138" i="43"/>
  <c r="M138" i="43"/>
  <c r="L138" i="43"/>
  <c r="H145" i="43"/>
  <c r="K145" i="43" s="1"/>
  <c r="G145" i="43"/>
  <c r="I145" i="43"/>
  <c r="L141" i="43"/>
  <c r="O141" i="43"/>
  <c r="N141" i="43"/>
  <c r="M141" i="43"/>
  <c r="I143" i="43"/>
  <c r="H143" i="43"/>
  <c r="K143" i="43" s="1"/>
  <c r="G143" i="43"/>
  <c r="N139" i="43"/>
  <c r="M139" i="43"/>
  <c r="L139" i="43"/>
  <c r="O139" i="43"/>
  <c r="N143" i="42"/>
  <c r="M143" i="42"/>
  <c r="O143" i="42"/>
  <c r="L143" i="42"/>
  <c r="I139" i="42"/>
  <c r="H139" i="42"/>
  <c r="K139" i="42" s="1"/>
  <c r="G139" i="42"/>
  <c r="O142" i="43"/>
  <c r="N142" i="43"/>
  <c r="M142" i="43"/>
  <c r="L142" i="43"/>
  <c r="I138" i="43"/>
  <c r="G138" i="43"/>
  <c r="H138" i="43"/>
  <c r="K138" i="43" s="1"/>
  <c r="O145" i="43"/>
  <c r="N145" i="43"/>
  <c r="L145" i="43"/>
  <c r="M145" i="43"/>
  <c r="H141" i="43"/>
  <c r="K141" i="43" s="1"/>
  <c r="G141" i="43"/>
  <c r="I141" i="43"/>
  <c r="O137" i="43"/>
  <c r="N137" i="43"/>
  <c r="L137" i="43"/>
  <c r="M137" i="43"/>
  <c r="L137" i="41"/>
  <c r="N137" i="41"/>
  <c r="O137" i="41"/>
  <c r="M137" i="41"/>
  <c r="N143" i="41"/>
  <c r="M143" i="41"/>
  <c r="L143" i="41"/>
  <c r="O143" i="41"/>
  <c r="O141" i="41"/>
  <c r="N141" i="41"/>
  <c r="L141" i="41"/>
  <c r="M141" i="41"/>
  <c r="I144" i="41"/>
  <c r="H144" i="41"/>
  <c r="K144" i="41" s="1"/>
  <c r="G144" i="41"/>
  <c r="N6" i="39"/>
  <c r="M6" i="39"/>
  <c r="L6" i="39"/>
  <c r="L9" i="40"/>
  <c r="N9" i="40"/>
  <c r="H137" i="41"/>
  <c r="K137" i="41" s="1"/>
  <c r="I137" i="41"/>
  <c r="G137" i="41"/>
  <c r="H145" i="41"/>
  <c r="K145" i="41" s="1"/>
  <c r="G145" i="41"/>
  <c r="I145" i="41"/>
  <c r="I142" i="41"/>
  <c r="G142" i="41"/>
  <c r="H142" i="41"/>
  <c r="K142" i="41" s="1"/>
  <c r="I139" i="41"/>
  <c r="H139" i="41"/>
  <c r="K139" i="41" s="1"/>
  <c r="G139" i="41"/>
  <c r="H141" i="41"/>
  <c r="K141" i="41" s="1"/>
  <c r="G141" i="41"/>
  <c r="I141" i="41"/>
  <c r="G138" i="41"/>
  <c r="I138" i="41"/>
  <c r="H138" i="41"/>
  <c r="K138" i="41" s="1"/>
  <c r="I143" i="41"/>
  <c r="H143" i="41"/>
  <c r="K143" i="41" s="1"/>
  <c r="G143" i="41"/>
  <c r="N14" i="41"/>
  <c r="M14" i="41"/>
  <c r="L14" i="41"/>
  <c r="L9" i="41"/>
  <c r="N9" i="41"/>
  <c r="M9" i="41"/>
  <c r="N9" i="39"/>
  <c r="L9" i="39"/>
  <c r="N8" i="39"/>
  <c r="L8" i="39"/>
  <c r="J6" i="40"/>
  <c r="I6" i="40"/>
  <c r="H6" i="40"/>
  <c r="J10" i="40"/>
  <c r="I10" i="40"/>
  <c r="H10" i="40"/>
  <c r="H7" i="40"/>
  <c r="I7" i="40"/>
  <c r="J7" i="40"/>
  <c r="S9" i="39"/>
  <c r="Q9" i="39"/>
  <c r="P9" i="39"/>
  <c r="T9" i="39"/>
  <c r="R9" i="39"/>
  <c r="L6" i="38"/>
  <c r="M6" i="38"/>
  <c r="N6" i="38"/>
  <c r="J9" i="41"/>
  <c r="H9" i="41"/>
  <c r="I9" i="41"/>
  <c r="J14" i="41"/>
  <c r="H14" i="41"/>
  <c r="I14" i="41"/>
  <c r="J6" i="41"/>
  <c r="I6" i="41"/>
  <c r="H6" i="41"/>
  <c r="G16" i="41"/>
  <c r="J12" i="41"/>
  <c r="I12" i="41"/>
  <c r="H12" i="41"/>
  <c r="I7" i="41"/>
  <c r="H7" i="41"/>
  <c r="J7" i="41"/>
  <c r="J8" i="41"/>
  <c r="I8" i="41"/>
  <c r="H8" i="41"/>
  <c r="J10" i="41"/>
  <c r="H10" i="41"/>
  <c r="I10" i="41"/>
  <c r="H15" i="41"/>
  <c r="J15" i="41"/>
  <c r="I15" i="41"/>
  <c r="J13" i="41"/>
  <c r="H13" i="41"/>
  <c r="I13" i="41"/>
  <c r="M8" i="40"/>
  <c r="J8" i="40"/>
  <c r="I8" i="40"/>
  <c r="H8" i="40"/>
  <c r="R6" i="40"/>
  <c r="Q6" i="40"/>
  <c r="P6" i="40"/>
  <c r="T6" i="40"/>
  <c r="S6" i="40"/>
  <c r="S10" i="40"/>
  <c r="R10" i="40"/>
  <c r="Q10" i="40"/>
  <c r="P10" i="40"/>
  <c r="T10" i="40"/>
  <c r="AA20" i="40" s="1"/>
  <c r="P7" i="40"/>
  <c r="AA19" i="40"/>
  <c r="T7" i="40"/>
  <c r="S7" i="40"/>
  <c r="R7" i="40"/>
  <c r="Q7" i="40"/>
  <c r="N9" i="38"/>
  <c r="L9" i="38"/>
  <c r="I6" i="39"/>
  <c r="J6" i="39"/>
  <c r="H6" i="39"/>
  <c r="I10" i="39"/>
  <c r="J10" i="39"/>
  <c r="H10" i="39"/>
  <c r="I7" i="39"/>
  <c r="J7" i="39"/>
  <c r="H7" i="39"/>
  <c r="M8" i="39"/>
  <c r="I8" i="39"/>
  <c r="H8" i="39"/>
  <c r="J8" i="39"/>
  <c r="N134" i="39"/>
  <c r="L134" i="39"/>
  <c r="O134" i="39"/>
  <c r="M134" i="39"/>
  <c r="K134" i="39"/>
  <c r="O134" i="38"/>
  <c r="N134" i="38"/>
  <c r="M134" i="38"/>
  <c r="L134" i="38"/>
  <c r="K134" i="38"/>
  <c r="N8" i="38"/>
  <c r="L8" i="38"/>
  <c r="S6" i="39"/>
  <c r="Q6" i="39"/>
  <c r="T6" i="39"/>
  <c r="R6" i="39"/>
  <c r="P6" i="39"/>
  <c r="S10" i="39"/>
  <c r="Q10" i="39"/>
  <c r="AA20" i="39"/>
  <c r="T10" i="39"/>
  <c r="R10" i="39"/>
  <c r="P10" i="39"/>
  <c r="Q7" i="39"/>
  <c r="T7" i="39"/>
  <c r="AA19" i="39" s="1"/>
  <c r="S7" i="39"/>
  <c r="R7" i="39"/>
  <c r="P7" i="39"/>
  <c r="S8" i="39"/>
  <c r="T8" i="39"/>
  <c r="R8" i="39"/>
  <c r="Q8" i="39"/>
  <c r="P8" i="39"/>
  <c r="J6" i="38"/>
  <c r="I6" i="38"/>
  <c r="H6" i="38"/>
  <c r="J10" i="38"/>
  <c r="I10" i="38"/>
  <c r="H10" i="38"/>
  <c r="J7" i="38"/>
  <c r="I7" i="38"/>
  <c r="H7" i="38"/>
  <c r="H8" i="38"/>
  <c r="M8" i="38"/>
  <c r="I8" i="38"/>
  <c r="J8" i="38"/>
  <c r="N127" i="37"/>
  <c r="M127" i="37"/>
  <c r="J129" i="37"/>
  <c r="L127" i="37"/>
  <c r="K127" i="37"/>
  <c r="O127" i="37"/>
  <c r="K126" i="37"/>
  <c r="O126" i="37"/>
  <c r="N126" i="37"/>
  <c r="M126" i="37"/>
  <c r="L126" i="37"/>
  <c r="I37" i="35"/>
  <c r="H37" i="35"/>
  <c r="T12" i="41"/>
  <c r="R12" i="41"/>
  <c r="S12" i="41"/>
  <c r="Q12" i="41"/>
  <c r="P12" i="41"/>
  <c r="R10" i="41"/>
  <c r="P10" i="41"/>
  <c r="T10" i="41"/>
  <c r="S10" i="41"/>
  <c r="Q10" i="41"/>
  <c r="P15" i="41"/>
  <c r="T15" i="41"/>
  <c r="S15" i="41"/>
  <c r="R15" i="41"/>
  <c r="Q15" i="41"/>
  <c r="S6" i="41"/>
  <c r="R6" i="41"/>
  <c r="O16" i="41"/>
  <c r="Q6" i="41"/>
  <c r="P6" i="41"/>
  <c r="T6" i="41"/>
  <c r="T8" i="41"/>
  <c r="R8" i="41"/>
  <c r="S8" i="41"/>
  <c r="Q8" i="41"/>
  <c r="P8" i="41"/>
  <c r="T13" i="41"/>
  <c r="R13" i="41"/>
  <c r="P13" i="41"/>
  <c r="S13" i="41"/>
  <c r="Q13" i="41"/>
  <c r="T7" i="41"/>
  <c r="Q7" i="41"/>
  <c r="P7" i="41"/>
  <c r="S7" i="41"/>
  <c r="R7" i="41"/>
  <c r="P11" i="41"/>
  <c r="T11" i="41"/>
  <c r="R11" i="41"/>
  <c r="Q11" i="41"/>
  <c r="S11" i="41"/>
  <c r="T9" i="41"/>
  <c r="R9" i="41"/>
  <c r="P9" i="41"/>
  <c r="Q9" i="41"/>
  <c r="S9" i="41"/>
  <c r="R14" i="41"/>
  <c r="P14" i="41"/>
  <c r="T14" i="41"/>
  <c r="S14" i="41"/>
  <c r="Q14" i="41"/>
  <c r="I134" i="39"/>
  <c r="H134" i="39"/>
  <c r="G134" i="39"/>
  <c r="T6" i="38"/>
  <c r="S6" i="38"/>
  <c r="R6" i="38"/>
  <c r="Q6" i="38"/>
  <c r="P6" i="38"/>
  <c r="T10" i="38"/>
  <c r="AA20" i="38" s="1"/>
  <c r="S10" i="38"/>
  <c r="R10" i="38"/>
  <c r="Q10" i="38"/>
  <c r="P10" i="38"/>
  <c r="R7" i="38"/>
  <c r="Q7" i="38"/>
  <c r="P7" i="38"/>
  <c r="AA19" i="38"/>
  <c r="T7" i="38"/>
  <c r="S7" i="38"/>
  <c r="P8" i="38"/>
  <c r="T8" i="38"/>
  <c r="S8" i="38"/>
  <c r="R8" i="38"/>
  <c r="Q8" i="38"/>
  <c r="H124" i="37"/>
  <c r="G124" i="37"/>
  <c r="I126" i="37"/>
  <c r="H126" i="37"/>
  <c r="G126" i="37"/>
  <c r="I128" i="37"/>
  <c r="H128" i="37"/>
  <c r="G128" i="37"/>
  <c r="I127" i="37"/>
  <c r="F129" i="37"/>
  <c r="H127" i="37"/>
  <c r="G127" i="37"/>
  <c r="H33" i="35"/>
  <c r="I33" i="35"/>
  <c r="Y31" i="35"/>
  <c r="X31" i="35"/>
  <c r="H15" i="35"/>
  <c r="I15" i="35"/>
  <c r="X37" i="35"/>
  <c r="Y37" i="35"/>
  <c r="AO33" i="35"/>
  <c r="AN33" i="35"/>
  <c r="H12" i="35"/>
  <c r="I12" i="35"/>
  <c r="H11" i="35"/>
  <c r="I11" i="35"/>
  <c r="H10" i="35"/>
  <c r="I10" i="35"/>
  <c r="H9" i="35"/>
  <c r="I9" i="35"/>
  <c r="H8" i="35"/>
  <c r="I8" i="35"/>
  <c r="AO36" i="35"/>
  <c r="AN36" i="35"/>
  <c r="H17" i="35"/>
  <c r="I17" i="35"/>
  <c r="P15" i="35"/>
  <c r="O15" i="35"/>
  <c r="H14" i="35"/>
  <c r="I14" i="35"/>
  <c r="P12" i="35"/>
  <c r="O12" i="35"/>
  <c r="P11" i="35"/>
  <c r="O11" i="35"/>
  <c r="P10" i="35"/>
  <c r="O10" i="35"/>
  <c r="P9" i="35"/>
  <c r="O9" i="35"/>
  <c r="P8" i="35"/>
  <c r="O8" i="35"/>
  <c r="AO38" i="35"/>
  <c r="AN38" i="35"/>
  <c r="Y32" i="35"/>
  <c r="X32" i="35"/>
  <c r="X30" i="35"/>
  <c r="Y30" i="35"/>
  <c r="X38" i="35"/>
  <c r="Y38" i="35"/>
  <c r="Y35" i="35"/>
  <c r="X35" i="35"/>
  <c r="X34" i="35"/>
  <c r="Y34" i="35"/>
  <c r="X40" i="35"/>
  <c r="Y40" i="35"/>
  <c r="Y39" i="35"/>
  <c r="X39" i="35"/>
  <c r="AO37" i="35"/>
  <c r="AN37" i="35"/>
  <c r="AN39" i="35"/>
  <c r="AO39" i="35"/>
  <c r="Y36" i="35"/>
  <c r="X36" i="35"/>
  <c r="AN35" i="35"/>
  <c r="AO35" i="35"/>
  <c r="AO32" i="35"/>
  <c r="AN32" i="35"/>
  <c r="AO40" i="35"/>
  <c r="AN40" i="35"/>
  <c r="AO31" i="35"/>
  <c r="AN31" i="35"/>
  <c r="P17" i="35"/>
  <c r="O17" i="35"/>
  <c r="P13" i="35"/>
  <c r="O13" i="35"/>
  <c r="X14" i="35"/>
  <c r="Y14" i="35"/>
  <c r="Y10" i="35"/>
  <c r="X10" i="35"/>
  <c r="Y11" i="35"/>
  <c r="X11" i="35"/>
  <c r="Y12" i="35"/>
  <c r="X12" i="35"/>
  <c r="Y13" i="35"/>
  <c r="X13" i="35"/>
  <c r="X15" i="35"/>
  <c r="Y15" i="35"/>
  <c r="Y16" i="35"/>
  <c r="X16" i="35"/>
  <c r="Y17" i="35"/>
  <c r="X17" i="35"/>
  <c r="Y18" i="35"/>
  <c r="X18" i="35"/>
  <c r="G109" i="33"/>
  <c r="H97" i="33"/>
  <c r="J75" i="33"/>
  <c r="I87" i="33"/>
  <c r="J87" i="33" s="1"/>
  <c r="G134" i="38"/>
  <c r="I134" i="38"/>
  <c r="H134" i="38"/>
  <c r="AF8" i="35"/>
  <c r="AE8" i="35"/>
  <c r="AF13" i="35"/>
  <c r="AE13" i="35"/>
  <c r="AF14" i="35"/>
  <c r="AE14" i="35"/>
  <c r="AE15" i="35"/>
  <c r="AF15" i="35"/>
  <c r="AE16" i="35"/>
  <c r="AF16" i="35"/>
  <c r="AE17" i="35"/>
  <c r="AF17" i="35"/>
  <c r="AE18" i="35"/>
  <c r="AF18" i="35"/>
  <c r="O62" i="33"/>
  <c r="N62" i="33"/>
  <c r="O60" i="33"/>
  <c r="N60" i="33"/>
  <c r="O58" i="33"/>
  <c r="N58" i="33"/>
  <c r="O56" i="33"/>
  <c r="N56" i="33"/>
  <c r="O54" i="33"/>
  <c r="N54" i="33"/>
  <c r="AR13" i="35"/>
  <c r="AQ13" i="35"/>
  <c r="AP13" i="35"/>
  <c r="AO13" i="35"/>
  <c r="AN13" i="35"/>
  <c r="O98" i="33"/>
  <c r="N98" i="33"/>
  <c r="O82" i="31"/>
  <c r="N82" i="31"/>
  <c r="O81" i="31"/>
  <c r="N81" i="31"/>
  <c r="N79" i="31"/>
  <c r="O79" i="31"/>
  <c r="O78" i="31"/>
  <c r="N78" i="31"/>
  <c r="O75" i="31"/>
  <c r="N75" i="31"/>
  <c r="O57" i="31"/>
  <c r="N57" i="31"/>
  <c r="O38" i="31"/>
  <c r="N38" i="31"/>
  <c r="O278" i="30"/>
  <c r="N278" i="30"/>
  <c r="AR15" i="35"/>
  <c r="AO15" i="35"/>
  <c r="AN15" i="35"/>
  <c r="AQ15" i="35"/>
  <c r="AP15" i="35"/>
  <c r="AR12" i="35"/>
  <c r="AQ12" i="35"/>
  <c r="AP12" i="35"/>
  <c r="AN12" i="35"/>
  <c r="AO12" i="35"/>
  <c r="AR16" i="35"/>
  <c r="AO16" i="35"/>
  <c r="AN16" i="35"/>
  <c r="AQ16" i="35"/>
  <c r="AP16" i="35"/>
  <c r="AR8" i="35"/>
  <c r="AQ8" i="35"/>
  <c r="AP8" i="35"/>
  <c r="AO8" i="35"/>
  <c r="AN8" i="35"/>
  <c r="AR9" i="35"/>
  <c r="AQ9" i="35"/>
  <c r="AP9" i="35"/>
  <c r="AO9" i="35"/>
  <c r="AN9" i="35"/>
  <c r="AR10" i="35"/>
  <c r="AQ10" i="35"/>
  <c r="AP10" i="35"/>
  <c r="AO10" i="35"/>
  <c r="AN10" i="35"/>
  <c r="AR11" i="35"/>
  <c r="AQ11" i="35"/>
  <c r="AP11" i="35"/>
  <c r="AO11" i="35"/>
  <c r="AN11" i="35"/>
  <c r="AR14" i="35"/>
  <c r="AO14" i="35"/>
  <c r="AN14" i="35"/>
  <c r="AQ14" i="35"/>
  <c r="AP14" i="35"/>
  <c r="AR18" i="35"/>
  <c r="AO18" i="35"/>
  <c r="AN18" i="35"/>
  <c r="AQ18" i="35"/>
  <c r="AP18" i="35"/>
  <c r="AR17" i="35"/>
  <c r="AO17" i="35"/>
  <c r="AN17" i="35"/>
  <c r="AQ17" i="35"/>
  <c r="AP17" i="35"/>
  <c r="N60" i="31"/>
  <c r="O60" i="31"/>
  <c r="N41" i="31"/>
  <c r="O41" i="31"/>
  <c r="N33" i="31"/>
  <c r="O33" i="31"/>
  <c r="N281" i="30"/>
  <c r="O281" i="30"/>
  <c r="N273" i="30"/>
  <c r="O273" i="30"/>
  <c r="O100" i="33"/>
  <c r="N100" i="33"/>
  <c r="O75" i="33"/>
  <c r="N75" i="33"/>
  <c r="M87" i="33"/>
  <c r="O77" i="33"/>
  <c r="N77" i="33"/>
  <c r="O79" i="33"/>
  <c r="N79" i="33"/>
  <c r="O81" i="33"/>
  <c r="N81" i="33"/>
  <c r="O83" i="33"/>
  <c r="N83" i="33"/>
  <c r="O85" i="33"/>
  <c r="N85" i="33"/>
  <c r="N76" i="33"/>
  <c r="O76" i="33"/>
  <c r="N78" i="33"/>
  <c r="O78" i="33"/>
  <c r="N80" i="33"/>
  <c r="O80" i="33"/>
  <c r="N82" i="33"/>
  <c r="O82" i="33"/>
  <c r="N84" i="33"/>
  <c r="O84" i="33"/>
  <c r="N86" i="33"/>
  <c r="O86" i="33"/>
  <c r="O42" i="33"/>
  <c r="N42" i="33"/>
  <c r="O32" i="33"/>
  <c r="N32" i="33"/>
  <c r="N31" i="33"/>
  <c r="O31" i="33"/>
  <c r="N16" i="33"/>
  <c r="O16" i="33"/>
  <c r="O103" i="33"/>
  <c r="N103" i="33"/>
  <c r="O13" i="33"/>
  <c r="N13" i="33"/>
  <c r="O97" i="33"/>
  <c r="N97" i="33"/>
  <c r="M109" i="33"/>
  <c r="O99" i="33"/>
  <c r="N99" i="33"/>
  <c r="O101" i="33"/>
  <c r="N101" i="33"/>
  <c r="O104" i="33"/>
  <c r="N104" i="33"/>
  <c r="O105" i="33"/>
  <c r="N105" i="33"/>
  <c r="O107" i="33"/>
  <c r="N107" i="33"/>
  <c r="O108" i="33"/>
  <c r="N108" i="33"/>
  <c r="O106" i="33"/>
  <c r="N106" i="33"/>
  <c r="O12" i="33"/>
  <c r="N12" i="33"/>
  <c r="O20" i="33"/>
  <c r="N20" i="33"/>
  <c r="O108" i="31"/>
  <c r="N108" i="31"/>
  <c r="N106" i="31"/>
  <c r="O106" i="31"/>
  <c r="O105" i="31"/>
  <c r="N105" i="31"/>
  <c r="O102" i="31"/>
  <c r="N102" i="31"/>
  <c r="O55" i="31"/>
  <c r="N55" i="31"/>
  <c r="O36" i="31"/>
  <c r="N36" i="31"/>
  <c r="O284" i="30"/>
  <c r="N284" i="30"/>
  <c r="O276" i="30"/>
  <c r="N276" i="30"/>
  <c r="K109" i="33"/>
  <c r="L109" i="33" s="1"/>
  <c r="L97" i="33"/>
  <c r="AZ8" i="35"/>
  <c r="AY8" i="35"/>
  <c r="AX8" i="35"/>
  <c r="BB8" i="35"/>
  <c r="BA8" i="35"/>
  <c r="AZ9" i="35"/>
  <c r="AY9" i="35"/>
  <c r="AX9" i="35"/>
  <c r="BB9" i="35"/>
  <c r="BA9" i="35"/>
  <c r="AZ12" i="35"/>
  <c r="BB12" i="35"/>
  <c r="BA12" i="35"/>
  <c r="AY12" i="35"/>
  <c r="AX12" i="35"/>
  <c r="AZ10" i="35"/>
  <c r="AY10" i="35"/>
  <c r="AX10" i="35"/>
  <c r="BB10" i="35"/>
  <c r="BA10" i="35"/>
  <c r="AW22" i="35"/>
  <c r="AZ11" i="35"/>
  <c r="AY11" i="35"/>
  <c r="AX11" i="35"/>
  <c r="BB11" i="35"/>
  <c r="BA11" i="35"/>
  <c r="AZ13" i="35"/>
  <c r="BA13" i="35"/>
  <c r="AY13" i="35"/>
  <c r="AX13" i="35"/>
  <c r="BB13" i="35"/>
  <c r="AZ14" i="35"/>
  <c r="AX14" i="35"/>
  <c r="BB14" i="35"/>
  <c r="BA14" i="35"/>
  <c r="AY14" i="35"/>
  <c r="AZ15" i="35"/>
  <c r="BB15" i="35"/>
  <c r="AY15" i="35"/>
  <c r="AX15" i="35"/>
  <c r="BA15" i="35"/>
  <c r="AZ16" i="35"/>
  <c r="AX16" i="35"/>
  <c r="BB16" i="35"/>
  <c r="BA16" i="35"/>
  <c r="AY16" i="35"/>
  <c r="AZ17" i="35"/>
  <c r="BA17" i="35"/>
  <c r="AY17" i="35"/>
  <c r="AX17" i="35"/>
  <c r="BB17" i="35"/>
  <c r="AZ18" i="35"/>
  <c r="BB18" i="35"/>
  <c r="BA18" i="35"/>
  <c r="AY18" i="35"/>
  <c r="AX18" i="35"/>
  <c r="O36" i="33"/>
  <c r="N36" i="33"/>
  <c r="N35" i="33"/>
  <c r="O35" i="33"/>
  <c r="O64" i="31"/>
  <c r="N64" i="31"/>
  <c r="O53" i="31"/>
  <c r="N53" i="31"/>
  <c r="O42" i="31"/>
  <c r="N42" i="31"/>
  <c r="O34" i="31"/>
  <c r="N34" i="31"/>
  <c r="O282" i="30"/>
  <c r="N282" i="30"/>
  <c r="O274" i="30"/>
  <c r="N274" i="30"/>
  <c r="K87" i="33"/>
  <c r="L87" i="33" s="1"/>
  <c r="L75" i="33"/>
  <c r="N37" i="33"/>
  <c r="O37" i="33"/>
  <c r="N39" i="33"/>
  <c r="O39" i="33"/>
  <c r="O41" i="33"/>
  <c r="N41" i="33"/>
  <c r="O19" i="33"/>
  <c r="N19" i="33"/>
  <c r="O63" i="31"/>
  <c r="N63" i="31"/>
  <c r="N62" i="31"/>
  <c r="O62" i="31"/>
  <c r="N56" i="31"/>
  <c r="O56" i="31"/>
  <c r="N37" i="31"/>
  <c r="O37" i="31"/>
  <c r="O61" i="31"/>
  <c r="N61" i="31"/>
  <c r="N80" i="31"/>
  <c r="O80" i="31"/>
  <c r="N99" i="31"/>
  <c r="O99" i="31"/>
  <c r="N107" i="31"/>
  <c r="O107" i="31"/>
  <c r="N77" i="31"/>
  <c r="O77" i="31"/>
  <c r="O85" i="31"/>
  <c r="N85" i="31"/>
  <c r="O104" i="31"/>
  <c r="N104" i="31"/>
  <c r="N76" i="31"/>
  <c r="O76" i="31"/>
  <c r="O84" i="31"/>
  <c r="N84" i="31"/>
  <c r="O103" i="31"/>
  <c r="N103" i="31"/>
  <c r="N277" i="30"/>
  <c r="O277" i="30"/>
  <c r="F75" i="33"/>
  <c r="E87" i="33"/>
  <c r="F87" i="33" s="1"/>
  <c r="E109" i="33"/>
  <c r="F109" i="33" s="1"/>
  <c r="F97" i="33"/>
  <c r="N251" i="30"/>
  <c r="O251" i="30"/>
  <c r="N255" i="30"/>
  <c r="O255" i="30"/>
  <c r="O260" i="30"/>
  <c r="N260" i="30"/>
  <c r="O254" i="30"/>
  <c r="N254" i="30"/>
  <c r="O262" i="30"/>
  <c r="N262" i="30"/>
  <c r="N259" i="30"/>
  <c r="O259" i="30"/>
  <c r="O256" i="30"/>
  <c r="N256" i="30"/>
  <c r="N237" i="30"/>
  <c r="O237" i="30"/>
  <c r="N229" i="30"/>
  <c r="O229" i="30"/>
  <c r="N215" i="30"/>
  <c r="O215" i="30"/>
  <c r="N207" i="30"/>
  <c r="O207" i="30"/>
  <c r="N193" i="30"/>
  <c r="O193" i="30"/>
  <c r="N185" i="30"/>
  <c r="O185" i="30"/>
  <c r="N171" i="30"/>
  <c r="O171" i="30"/>
  <c r="N163" i="30"/>
  <c r="O163" i="30"/>
  <c r="N149" i="30"/>
  <c r="O149" i="30"/>
  <c r="N141" i="30"/>
  <c r="O141" i="30"/>
  <c r="N127" i="30"/>
  <c r="O127" i="30"/>
  <c r="N119" i="30"/>
  <c r="O119" i="30"/>
  <c r="O78" i="30"/>
  <c r="N78" i="30"/>
  <c r="O59" i="30"/>
  <c r="N59" i="30"/>
  <c r="O257" i="30"/>
  <c r="N257" i="30"/>
  <c r="O233" i="30"/>
  <c r="N233" i="30"/>
  <c r="O211" i="30"/>
  <c r="N211" i="30"/>
  <c r="O189" i="30"/>
  <c r="N189" i="30"/>
  <c r="O167" i="30"/>
  <c r="N167" i="30"/>
  <c r="O145" i="30"/>
  <c r="N145" i="30"/>
  <c r="O123" i="30"/>
  <c r="N123" i="30"/>
  <c r="O82" i="30"/>
  <c r="N82" i="30"/>
  <c r="N63" i="30"/>
  <c r="O63" i="30"/>
  <c r="O55" i="30"/>
  <c r="N55" i="30"/>
  <c r="J69" i="28"/>
  <c r="I69" i="28"/>
  <c r="M69" i="28"/>
  <c r="L69" i="28"/>
  <c r="K69" i="28"/>
  <c r="J52" i="28"/>
  <c r="I52" i="28"/>
  <c r="M52" i="28"/>
  <c r="L52" i="28"/>
  <c r="K52" i="28"/>
  <c r="I46" i="28"/>
  <c r="M46" i="28"/>
  <c r="L46" i="28"/>
  <c r="K46" i="28"/>
  <c r="J46" i="28"/>
  <c r="M41" i="28"/>
  <c r="L41" i="28"/>
  <c r="K41" i="28"/>
  <c r="J41" i="28"/>
  <c r="I41" i="28"/>
  <c r="M32" i="28"/>
  <c r="L32" i="28"/>
  <c r="K32" i="28"/>
  <c r="J32" i="28"/>
  <c r="I32" i="28"/>
  <c r="M24" i="28"/>
  <c r="L24" i="28"/>
  <c r="K24" i="28"/>
  <c r="J24" i="28"/>
  <c r="I24" i="28"/>
  <c r="M15" i="28"/>
  <c r="L15" i="28"/>
  <c r="K15" i="28"/>
  <c r="J15" i="28"/>
  <c r="I15" i="28"/>
  <c r="L45" i="28"/>
  <c r="I45" i="28"/>
  <c r="M45" i="28"/>
  <c r="K45" i="28"/>
  <c r="J45" i="28"/>
  <c r="L54" i="28"/>
  <c r="K54" i="28"/>
  <c r="I54" i="28"/>
  <c r="H62" i="28"/>
  <c r="M54" i="28"/>
  <c r="J54" i="28"/>
  <c r="M71" i="28"/>
  <c r="L71" i="28"/>
  <c r="K71" i="28"/>
  <c r="I71" i="28"/>
  <c r="J71" i="28"/>
  <c r="M80" i="28"/>
  <c r="L80" i="28"/>
  <c r="K80" i="28"/>
  <c r="J80" i="28"/>
  <c r="I80" i="28"/>
  <c r="M88" i="28"/>
  <c r="L88" i="28"/>
  <c r="K88" i="28"/>
  <c r="J88" i="28"/>
  <c r="I88" i="28"/>
  <c r="M97" i="28"/>
  <c r="L97" i="28"/>
  <c r="K97" i="28"/>
  <c r="J97" i="28"/>
  <c r="I97" i="28"/>
  <c r="M106" i="28"/>
  <c r="L106" i="28"/>
  <c r="K106" i="28"/>
  <c r="J106" i="28"/>
  <c r="I106" i="28"/>
  <c r="I136" i="28"/>
  <c r="M136" i="28"/>
  <c r="L136" i="28"/>
  <c r="K136" i="28"/>
  <c r="J136" i="28"/>
  <c r="L137" i="28"/>
  <c r="M137" i="28"/>
  <c r="K137" i="28"/>
  <c r="J137" i="28"/>
  <c r="I137" i="28"/>
  <c r="I143" i="28"/>
  <c r="M143" i="28"/>
  <c r="L143" i="28"/>
  <c r="K143" i="28"/>
  <c r="J143" i="28"/>
  <c r="J149" i="28"/>
  <c r="M149" i="28"/>
  <c r="K149" i="28"/>
  <c r="L149" i="28"/>
  <c r="I149" i="28"/>
  <c r="K57" i="28"/>
  <c r="J57" i="28"/>
  <c r="M57" i="28"/>
  <c r="L57" i="28"/>
  <c r="I57" i="28"/>
  <c r="K66" i="28"/>
  <c r="J66" i="28"/>
  <c r="I66" i="28"/>
  <c r="M66" i="28"/>
  <c r="L66" i="28"/>
  <c r="L74" i="28"/>
  <c r="K74" i="28"/>
  <c r="J74" i="28"/>
  <c r="M74" i="28"/>
  <c r="I74" i="28"/>
  <c r="L83" i="28"/>
  <c r="K83" i="28"/>
  <c r="J83" i="28"/>
  <c r="I83" i="28"/>
  <c r="M83" i="28"/>
  <c r="L92" i="28"/>
  <c r="K92" i="28"/>
  <c r="J92" i="28"/>
  <c r="I92" i="28"/>
  <c r="M92" i="28"/>
  <c r="L100" i="28"/>
  <c r="K100" i="28"/>
  <c r="J100" i="28"/>
  <c r="I100" i="28"/>
  <c r="M100" i="28"/>
  <c r="I110" i="28"/>
  <c r="M110" i="28"/>
  <c r="L110" i="28"/>
  <c r="K110" i="28"/>
  <c r="J110" i="28"/>
  <c r="H118" i="28"/>
  <c r="J115" i="28"/>
  <c r="M115" i="28"/>
  <c r="L115" i="28"/>
  <c r="K115" i="28"/>
  <c r="I115" i="28"/>
  <c r="K121" i="28"/>
  <c r="M121" i="28"/>
  <c r="L121" i="28"/>
  <c r="J121" i="28"/>
  <c r="I121" i="28"/>
  <c r="L126" i="28"/>
  <c r="M126" i="28"/>
  <c r="K126" i="28"/>
  <c r="J126" i="28"/>
  <c r="I126" i="28"/>
  <c r="M131" i="28"/>
  <c r="L131" i="28"/>
  <c r="K131" i="28"/>
  <c r="J131" i="28"/>
  <c r="I131" i="28"/>
  <c r="H146" i="28"/>
  <c r="K138" i="28"/>
  <c r="I138" i="28"/>
  <c r="M138" i="28"/>
  <c r="L138" i="28"/>
  <c r="J138" i="28"/>
  <c r="M140" i="28"/>
  <c r="K140" i="28"/>
  <c r="L140" i="28"/>
  <c r="J140" i="28"/>
  <c r="I140" i="28"/>
  <c r="J153" i="28"/>
  <c r="L153" i="28"/>
  <c r="I153" i="28"/>
  <c r="M153" i="28"/>
  <c r="K153" i="28"/>
  <c r="K78" i="28"/>
  <c r="J78" i="28"/>
  <c r="I78" i="28"/>
  <c r="M78" i="28"/>
  <c r="L78" i="28"/>
  <c r="K86" i="28"/>
  <c r="J86" i="28"/>
  <c r="I86" i="28"/>
  <c r="M86" i="28"/>
  <c r="L86" i="28"/>
  <c r="K95" i="28"/>
  <c r="J95" i="28"/>
  <c r="I95" i="28"/>
  <c r="M95" i="28"/>
  <c r="L95" i="28"/>
  <c r="K103" i="28"/>
  <c r="J103" i="28"/>
  <c r="I103" i="28"/>
  <c r="M103" i="28"/>
  <c r="L103" i="28"/>
  <c r="K111" i="28"/>
  <c r="J111" i="28"/>
  <c r="I111" i="28"/>
  <c r="M111" i="28"/>
  <c r="L111" i="28"/>
  <c r="K116" i="28"/>
  <c r="J116" i="28"/>
  <c r="I116" i="28"/>
  <c r="M116" i="28"/>
  <c r="L116" i="28"/>
  <c r="I148" i="28"/>
  <c r="M148" i="28"/>
  <c r="K148" i="28"/>
  <c r="L148" i="28"/>
  <c r="J148" i="28"/>
  <c r="I55" i="28"/>
  <c r="M55" i="28"/>
  <c r="L55" i="28"/>
  <c r="K55" i="28"/>
  <c r="J55" i="28"/>
  <c r="I64" i="28"/>
  <c r="M64" i="28"/>
  <c r="L64" i="28"/>
  <c r="K64" i="28"/>
  <c r="J64" i="28"/>
  <c r="J72" i="28"/>
  <c r="I72" i="28"/>
  <c r="M72" i="28"/>
  <c r="L72" i="28"/>
  <c r="K72" i="28"/>
  <c r="J81" i="28"/>
  <c r="I81" i="28"/>
  <c r="M81" i="28"/>
  <c r="L81" i="28"/>
  <c r="K81" i="28"/>
  <c r="J89" i="28"/>
  <c r="I89" i="28"/>
  <c r="M89" i="28"/>
  <c r="L89" i="28"/>
  <c r="K89" i="28"/>
  <c r="J98" i="28"/>
  <c r="I98" i="28"/>
  <c r="M98" i="28"/>
  <c r="L98" i="28"/>
  <c r="K98" i="28"/>
  <c r="J107" i="28"/>
  <c r="I107" i="28"/>
  <c r="M107" i="28"/>
  <c r="L107" i="28"/>
  <c r="K107" i="28"/>
  <c r="I127" i="28"/>
  <c r="K127" i="28"/>
  <c r="J127" i="28"/>
  <c r="M127" i="28"/>
  <c r="L127" i="28"/>
  <c r="M152" i="28"/>
  <c r="I152" i="28"/>
  <c r="L152" i="28"/>
  <c r="J152" i="28"/>
  <c r="H160" i="28"/>
  <c r="K152" i="28"/>
  <c r="M50" i="28"/>
  <c r="L50" i="28"/>
  <c r="K50" i="28"/>
  <c r="J50" i="28"/>
  <c r="I50" i="28"/>
  <c r="M58" i="28"/>
  <c r="L58" i="28"/>
  <c r="K58" i="28"/>
  <c r="J58" i="28"/>
  <c r="I58" i="28"/>
  <c r="M67" i="28"/>
  <c r="L67" i="28"/>
  <c r="K67" i="28"/>
  <c r="J67" i="28"/>
  <c r="I67" i="28"/>
  <c r="I75" i="28"/>
  <c r="M75" i="28"/>
  <c r="L75" i="28"/>
  <c r="K75" i="28"/>
  <c r="J75" i="28"/>
  <c r="I84" i="28"/>
  <c r="M84" i="28"/>
  <c r="L84" i="28"/>
  <c r="K84" i="28"/>
  <c r="J84" i="28"/>
  <c r="I93" i="28"/>
  <c r="M93" i="28"/>
  <c r="L93" i="28"/>
  <c r="K93" i="28"/>
  <c r="J93" i="28"/>
  <c r="I101" i="28"/>
  <c r="M101" i="28"/>
  <c r="L101" i="28"/>
  <c r="K101" i="28"/>
  <c r="J101" i="28"/>
  <c r="K112" i="28"/>
  <c r="I112" i="28"/>
  <c r="M112" i="28"/>
  <c r="L112" i="28"/>
  <c r="J112" i="28"/>
  <c r="L117" i="28"/>
  <c r="I117" i="28"/>
  <c r="M117" i="28"/>
  <c r="K117" i="28"/>
  <c r="J117" i="28"/>
  <c r="M123" i="28"/>
  <c r="I123" i="28"/>
  <c r="L123" i="28"/>
  <c r="K123" i="28"/>
  <c r="J123" i="28"/>
  <c r="I128" i="28"/>
  <c r="M128" i="28"/>
  <c r="L128" i="28"/>
  <c r="K128" i="28"/>
  <c r="J128" i="28"/>
  <c r="I134" i="28"/>
  <c r="M134" i="28"/>
  <c r="L134" i="28"/>
  <c r="K134" i="28"/>
  <c r="J134" i="28"/>
  <c r="M79" i="28"/>
  <c r="L79" i="28"/>
  <c r="K79" i="28"/>
  <c r="J79" i="28"/>
  <c r="I79" i="28"/>
  <c r="M87" i="28"/>
  <c r="L87" i="28"/>
  <c r="K87" i="28"/>
  <c r="J87" i="28"/>
  <c r="I87" i="28"/>
  <c r="H104" i="28"/>
  <c r="M96" i="28"/>
  <c r="L96" i="28"/>
  <c r="K96" i="28"/>
  <c r="J96" i="28"/>
  <c r="I96" i="28"/>
  <c r="M108" i="28"/>
  <c r="L108" i="28"/>
  <c r="K108" i="28"/>
  <c r="J108" i="28"/>
  <c r="I108" i="28"/>
  <c r="K145" i="28"/>
  <c r="L145" i="28"/>
  <c r="M145" i="28"/>
  <c r="J145" i="28"/>
  <c r="I145" i="28"/>
  <c r="J141" i="28"/>
  <c r="M141" i="28"/>
  <c r="L141" i="28"/>
  <c r="K141" i="28"/>
  <c r="I141" i="28"/>
  <c r="I156" i="28"/>
  <c r="M156" i="28"/>
  <c r="K156" i="28"/>
  <c r="L156" i="28"/>
  <c r="J156" i="28"/>
  <c r="J157" i="28"/>
  <c r="K157" i="28"/>
  <c r="M157" i="28"/>
  <c r="L157" i="28"/>
  <c r="I157" i="28"/>
  <c r="K158" i="28"/>
  <c r="J158" i="28"/>
  <c r="M158" i="28"/>
  <c r="L158" i="28"/>
  <c r="I158" i="28"/>
  <c r="M113" i="28"/>
  <c r="L113" i="28"/>
  <c r="K113" i="28"/>
  <c r="J113" i="28"/>
  <c r="I113" i="28"/>
  <c r="K122" i="28"/>
  <c r="J122" i="28"/>
  <c r="I122" i="28"/>
  <c r="M122" i="28"/>
  <c r="L122" i="28"/>
  <c r="M130" i="28"/>
  <c r="L130" i="28"/>
  <c r="K130" i="28"/>
  <c r="J130" i="28"/>
  <c r="I130" i="28"/>
  <c r="M139" i="28"/>
  <c r="L139" i="28"/>
  <c r="K139" i="28"/>
  <c r="J139" i="28"/>
  <c r="I139" i="28"/>
  <c r="L142" i="28"/>
  <c r="M142" i="28"/>
  <c r="K142" i="28"/>
  <c r="J142" i="28"/>
  <c r="I142" i="28"/>
  <c r="L155" i="28"/>
  <c r="K155" i="28"/>
  <c r="I155" i="28"/>
  <c r="M155" i="28"/>
  <c r="J155" i="28"/>
  <c r="L151" i="28"/>
  <c r="M151" i="28"/>
  <c r="J151" i="28"/>
  <c r="I151" i="28"/>
  <c r="K151" i="28"/>
  <c r="L159" i="28"/>
  <c r="J159" i="28"/>
  <c r="M159" i="28"/>
  <c r="K159" i="28"/>
  <c r="I159" i="28"/>
  <c r="M59" i="28"/>
  <c r="L59" i="28"/>
  <c r="J59" i="28"/>
  <c r="I59" i="28"/>
  <c r="K59" i="28"/>
  <c r="K47" i="28"/>
  <c r="J47" i="28"/>
  <c r="I47" i="28"/>
  <c r="M47" i="28"/>
  <c r="L47" i="28"/>
  <c r="I38" i="28"/>
  <c r="M38" i="28"/>
  <c r="L38" i="28"/>
  <c r="K38" i="28"/>
  <c r="J38" i="28"/>
  <c r="I29" i="28"/>
  <c r="M29" i="28"/>
  <c r="L29" i="28"/>
  <c r="K29" i="28"/>
  <c r="J29" i="28"/>
  <c r="I12" i="28"/>
  <c r="H20" i="28"/>
  <c r="M12" i="28"/>
  <c r="L12" i="28"/>
  <c r="K12" i="28"/>
  <c r="J12" i="28"/>
  <c r="J144" i="28"/>
  <c r="L144" i="28"/>
  <c r="M144" i="28"/>
  <c r="K144" i="28"/>
  <c r="I144" i="28"/>
  <c r="M125" i="28"/>
  <c r="L125" i="28"/>
  <c r="K125" i="28"/>
  <c r="J125" i="28"/>
  <c r="I125" i="28"/>
  <c r="M114" i="28"/>
  <c r="L114" i="28"/>
  <c r="K114" i="28"/>
  <c r="J114" i="28"/>
  <c r="I114" i="28"/>
  <c r="M85" i="28"/>
  <c r="L85" i="28"/>
  <c r="K85" i="28"/>
  <c r="J85" i="28"/>
  <c r="I85" i="28"/>
  <c r="M56" i="28"/>
  <c r="K56" i="28"/>
  <c r="J56" i="28"/>
  <c r="L56" i="28"/>
  <c r="I56" i="28"/>
  <c r="J26" i="28"/>
  <c r="I26" i="28"/>
  <c r="H34" i="28"/>
  <c r="M26" i="28"/>
  <c r="L26" i="28"/>
  <c r="K26" i="28"/>
  <c r="J17" i="28"/>
  <c r="I17" i="28"/>
  <c r="M17" i="28"/>
  <c r="L17" i="28"/>
  <c r="K17" i="28"/>
  <c r="J9" i="28"/>
  <c r="I9" i="28"/>
  <c r="M9" i="28"/>
  <c r="L9" i="28"/>
  <c r="K9" i="28"/>
  <c r="K150" i="28"/>
  <c r="M150" i="28"/>
  <c r="J150" i="28"/>
  <c r="L150" i="28"/>
  <c r="I150" i="28"/>
  <c r="M82" i="28"/>
  <c r="L82" i="28"/>
  <c r="K82" i="28"/>
  <c r="J82" i="28"/>
  <c r="I82" i="28"/>
  <c r="H90" i="28"/>
  <c r="L70" i="28"/>
  <c r="K70" i="28"/>
  <c r="M70" i="28"/>
  <c r="J70" i="28"/>
  <c r="I70" i="28"/>
  <c r="L53" i="28"/>
  <c r="K53" i="28"/>
  <c r="M53" i="28"/>
  <c r="J53" i="28"/>
  <c r="I53" i="28"/>
  <c r="H48" i="28"/>
  <c r="K40" i="28"/>
  <c r="J40" i="28"/>
  <c r="I40" i="28"/>
  <c r="M40" i="28"/>
  <c r="L40" i="28"/>
  <c r="K31" i="28"/>
  <c r="J31" i="28"/>
  <c r="I31" i="28"/>
  <c r="M31" i="28"/>
  <c r="L31" i="28"/>
  <c r="K23" i="28"/>
  <c r="J23" i="28"/>
  <c r="I23" i="28"/>
  <c r="M23" i="28"/>
  <c r="L23" i="28"/>
  <c r="K14" i="28"/>
  <c r="J14" i="28"/>
  <c r="I14" i="28"/>
  <c r="M14" i="28"/>
  <c r="L14" i="28"/>
  <c r="K154" i="28"/>
  <c r="L154" i="28"/>
  <c r="I154" i="28"/>
  <c r="M154" i="28"/>
  <c r="J154" i="28"/>
  <c r="M94" i="28"/>
  <c r="L94" i="28"/>
  <c r="K94" i="28"/>
  <c r="J94" i="28"/>
  <c r="I94" i="28"/>
  <c r="J60" i="28"/>
  <c r="I60" i="28"/>
  <c r="M60" i="28"/>
  <c r="L60" i="28"/>
  <c r="K60" i="28"/>
  <c r="L37" i="28"/>
  <c r="K37" i="28"/>
  <c r="J37" i="28"/>
  <c r="I37" i="28"/>
  <c r="M37" i="28"/>
  <c r="L28" i="28"/>
  <c r="K28" i="28"/>
  <c r="J28" i="28"/>
  <c r="I28" i="28"/>
  <c r="M28" i="28"/>
  <c r="L19" i="28"/>
  <c r="K19" i="28"/>
  <c r="J19" i="28"/>
  <c r="I19" i="28"/>
  <c r="M19" i="28"/>
  <c r="L11" i="28"/>
  <c r="K11" i="28"/>
  <c r="J11" i="28"/>
  <c r="I11" i="28"/>
  <c r="M11" i="28"/>
  <c r="L135" i="28"/>
  <c r="M135" i="28"/>
  <c r="K135" i="28"/>
  <c r="J135" i="28"/>
  <c r="I135" i="28"/>
  <c r="J124" i="28"/>
  <c r="H132" i="28"/>
  <c r="M124" i="28"/>
  <c r="L124" i="28"/>
  <c r="K124" i="28"/>
  <c r="I124" i="28"/>
  <c r="M68" i="28"/>
  <c r="L68" i="28"/>
  <c r="J68" i="28"/>
  <c r="I68" i="28"/>
  <c r="H76" i="28"/>
  <c r="K68" i="28"/>
  <c r="M51" i="28"/>
  <c r="L51" i="28"/>
  <c r="J51" i="28"/>
  <c r="I51" i="28"/>
  <c r="K51" i="28"/>
  <c r="J43" i="28"/>
  <c r="M43" i="28"/>
  <c r="L43" i="28"/>
  <c r="K43" i="28"/>
  <c r="I43" i="28"/>
  <c r="M42" i="28"/>
  <c r="L42" i="28"/>
  <c r="K42" i="28"/>
  <c r="J42" i="28"/>
  <c r="I42" i="28"/>
  <c r="M33" i="28"/>
  <c r="L33" i="28"/>
  <c r="K33" i="28"/>
  <c r="J33" i="28"/>
  <c r="I33" i="28"/>
  <c r="M25" i="28"/>
  <c r="L25" i="28"/>
  <c r="K25" i="28"/>
  <c r="J25" i="28"/>
  <c r="I25" i="28"/>
  <c r="M16" i="28"/>
  <c r="L16" i="28"/>
  <c r="K16" i="28"/>
  <c r="J16" i="28"/>
  <c r="I16" i="28"/>
  <c r="M8" i="28"/>
  <c r="L8" i="28"/>
  <c r="K8" i="28"/>
  <c r="J8" i="28"/>
  <c r="I8" i="28"/>
  <c r="O99" i="25"/>
  <c r="N99" i="25"/>
  <c r="O80" i="25"/>
  <c r="N80" i="25"/>
  <c r="O61" i="25"/>
  <c r="N61" i="25"/>
  <c r="O53" i="25"/>
  <c r="N53" i="25"/>
  <c r="O264" i="24"/>
  <c r="N264" i="24"/>
  <c r="O256" i="24"/>
  <c r="N256" i="24"/>
  <c r="O238" i="24"/>
  <c r="N238" i="24"/>
  <c r="O230" i="24"/>
  <c r="N230" i="24"/>
  <c r="O216" i="24"/>
  <c r="N216" i="24"/>
  <c r="O208" i="24"/>
  <c r="N208" i="24"/>
  <c r="O194" i="24"/>
  <c r="N194" i="24"/>
  <c r="O186" i="24"/>
  <c r="N186" i="24"/>
  <c r="O172" i="24"/>
  <c r="N172" i="24"/>
  <c r="O164" i="24"/>
  <c r="N164" i="24"/>
  <c r="O150" i="24"/>
  <c r="N150" i="24"/>
  <c r="O142" i="24"/>
  <c r="N142" i="24"/>
  <c r="O128" i="24"/>
  <c r="N128" i="24"/>
  <c r="N120" i="24"/>
  <c r="O120" i="24"/>
  <c r="N102" i="25"/>
  <c r="O102" i="25"/>
  <c r="N83" i="25"/>
  <c r="O83" i="25"/>
  <c r="N75" i="25"/>
  <c r="O75" i="25"/>
  <c r="N56" i="25"/>
  <c r="O56" i="25"/>
  <c r="N37" i="25"/>
  <c r="O37" i="25"/>
  <c r="N259" i="24"/>
  <c r="O259" i="24"/>
  <c r="N233" i="24"/>
  <c r="O233" i="24"/>
  <c r="N211" i="24"/>
  <c r="O211" i="24"/>
  <c r="N189" i="24"/>
  <c r="O189" i="24"/>
  <c r="N167" i="24"/>
  <c r="O167" i="24"/>
  <c r="N145" i="24"/>
  <c r="O145" i="24"/>
  <c r="N123" i="24"/>
  <c r="O123" i="24"/>
  <c r="O105" i="25"/>
  <c r="N105" i="25"/>
  <c r="O97" i="25"/>
  <c r="N97" i="25"/>
  <c r="O78" i="25"/>
  <c r="N78" i="25"/>
  <c r="O59" i="25"/>
  <c r="N59" i="25"/>
  <c r="O40" i="25"/>
  <c r="N40" i="25"/>
  <c r="O262" i="24"/>
  <c r="N262" i="24"/>
  <c r="O236" i="24"/>
  <c r="N236" i="24"/>
  <c r="O214" i="24"/>
  <c r="N214" i="24"/>
  <c r="O192" i="24"/>
  <c r="N192" i="24"/>
  <c r="O170" i="24"/>
  <c r="N170" i="24"/>
  <c r="O148" i="24"/>
  <c r="N148" i="24"/>
  <c r="O126" i="24"/>
  <c r="N126" i="24"/>
  <c r="O100" i="25"/>
  <c r="N100" i="25"/>
  <c r="O81" i="25"/>
  <c r="N81" i="25"/>
  <c r="O103" i="25"/>
  <c r="N103" i="25"/>
  <c r="O84" i="25"/>
  <c r="N84" i="25"/>
  <c r="O76" i="25"/>
  <c r="N76" i="25"/>
  <c r="O57" i="25"/>
  <c r="N57" i="25"/>
  <c r="O38" i="25"/>
  <c r="N38" i="25"/>
  <c r="O260" i="24"/>
  <c r="N260" i="24"/>
  <c r="O234" i="24"/>
  <c r="N234" i="24"/>
  <c r="O212" i="24"/>
  <c r="N212" i="24"/>
  <c r="O190" i="24"/>
  <c r="N190" i="24"/>
  <c r="O168" i="24"/>
  <c r="N168" i="24"/>
  <c r="O146" i="24"/>
  <c r="N146" i="24"/>
  <c r="O124" i="24"/>
  <c r="N124" i="24"/>
  <c r="O106" i="25"/>
  <c r="N106" i="25"/>
  <c r="O98" i="25"/>
  <c r="N98" i="25"/>
  <c r="O79" i="25"/>
  <c r="N79" i="25"/>
  <c r="O60" i="25"/>
  <c r="N60" i="25"/>
  <c r="O33" i="25"/>
  <c r="N33" i="25"/>
  <c r="O263" i="24"/>
  <c r="N263" i="24"/>
  <c r="O255" i="24"/>
  <c r="N255" i="24"/>
  <c r="O237" i="24"/>
  <c r="N237" i="24"/>
  <c r="N229" i="24"/>
  <c r="O229" i="24"/>
  <c r="N215" i="24"/>
  <c r="O215" i="24"/>
  <c r="N207" i="24"/>
  <c r="O207" i="24"/>
  <c r="N193" i="24"/>
  <c r="O193" i="24"/>
  <c r="N185" i="24"/>
  <c r="O185" i="24"/>
  <c r="N171" i="24"/>
  <c r="O171" i="24"/>
  <c r="N163" i="24"/>
  <c r="O163" i="24"/>
  <c r="N149" i="24"/>
  <c r="O149" i="24"/>
  <c r="N141" i="24"/>
  <c r="O141" i="24"/>
  <c r="N127" i="24"/>
  <c r="O127" i="24"/>
  <c r="N119" i="24"/>
  <c r="O119" i="24"/>
  <c r="O77" i="24"/>
  <c r="N77" i="24"/>
  <c r="O81" i="24"/>
  <c r="N81" i="24"/>
  <c r="N61" i="24"/>
  <c r="O61" i="24"/>
  <c r="N53" i="24"/>
  <c r="O53" i="24"/>
  <c r="O75" i="24"/>
  <c r="N75" i="24"/>
  <c r="O56" i="24"/>
  <c r="N56" i="24"/>
  <c r="O59" i="24"/>
  <c r="N59" i="24"/>
  <c r="N78" i="24"/>
  <c r="O78" i="24"/>
  <c r="O83" i="24"/>
  <c r="N83" i="24"/>
  <c r="N82" i="24"/>
  <c r="O82" i="24"/>
  <c r="O79" i="24"/>
  <c r="N79" i="24"/>
  <c r="O62" i="24"/>
  <c r="N62" i="24"/>
  <c r="O54" i="24"/>
  <c r="N54" i="24"/>
  <c r="O57" i="24"/>
  <c r="N57" i="24"/>
  <c r="O60" i="24"/>
  <c r="N60" i="24"/>
  <c r="AA11" i="22"/>
  <c r="Z11" i="22"/>
  <c r="Y11" i="22"/>
  <c r="X11" i="22"/>
  <c r="AB11" i="22"/>
  <c r="AB15" i="22"/>
  <c r="AA15" i="22"/>
  <c r="Y15" i="22"/>
  <c r="X15" i="22"/>
  <c r="Z15" i="22"/>
  <c r="AB14" i="22"/>
  <c r="AA14" i="22"/>
  <c r="Z14" i="22"/>
  <c r="X14" i="22"/>
  <c r="Y14" i="22"/>
  <c r="AA13" i="22"/>
  <c r="Z13" i="22"/>
  <c r="Y13" i="22"/>
  <c r="W21" i="22"/>
  <c r="AB13" i="22"/>
  <c r="X13" i="22"/>
  <c r="Y19" i="22"/>
  <c r="X19" i="22"/>
  <c r="AB19" i="22"/>
  <c r="AA19" i="22"/>
  <c r="Z19" i="22"/>
  <c r="X18" i="22"/>
  <c r="AB18" i="22"/>
  <c r="AA18" i="22"/>
  <c r="Z18" i="22"/>
  <c r="Y18" i="22"/>
  <c r="AA17" i="22"/>
  <c r="Z17" i="22"/>
  <c r="Y17" i="22"/>
  <c r="AB17" i="22"/>
  <c r="X17" i="22"/>
  <c r="AB16" i="22"/>
  <c r="Z16" i="22"/>
  <c r="Y16" i="22"/>
  <c r="X16" i="22"/>
  <c r="AA16" i="22"/>
  <c r="Z20" i="22"/>
  <c r="Y20" i="22"/>
  <c r="X20" i="22"/>
  <c r="AB20" i="22"/>
  <c r="AA20" i="22"/>
  <c r="Y123" i="19"/>
  <c r="X123" i="19"/>
  <c r="Y47" i="19"/>
  <c r="X47" i="19"/>
  <c r="I45" i="19"/>
  <c r="H45" i="19"/>
  <c r="Q42" i="19"/>
  <c r="P42" i="19"/>
  <c r="Y39" i="19"/>
  <c r="X39" i="19"/>
  <c r="Q33" i="19"/>
  <c r="P33" i="19"/>
  <c r="Y30" i="19"/>
  <c r="X30" i="19"/>
  <c r="I28" i="19"/>
  <c r="H28" i="19"/>
  <c r="Q25" i="19"/>
  <c r="P25" i="19"/>
  <c r="I19" i="19"/>
  <c r="H19" i="19"/>
  <c r="I145" i="19"/>
  <c r="H145" i="19"/>
  <c r="Y61" i="19"/>
  <c r="X61" i="19"/>
  <c r="I61" i="19"/>
  <c r="H61" i="19"/>
  <c r="Q60" i="19"/>
  <c r="P60" i="19"/>
  <c r="Y59" i="19"/>
  <c r="X59" i="19"/>
  <c r="I59" i="19"/>
  <c r="H59" i="19"/>
  <c r="Q58" i="19"/>
  <c r="P58" i="19"/>
  <c r="Y57" i="19"/>
  <c r="X57" i="19"/>
  <c r="I57" i="19"/>
  <c r="H57" i="19"/>
  <c r="Q56" i="19"/>
  <c r="P56" i="19"/>
  <c r="Y55" i="19"/>
  <c r="X55" i="19"/>
  <c r="W63" i="19"/>
  <c r="I55" i="19"/>
  <c r="H55" i="19"/>
  <c r="G63" i="19"/>
  <c r="Q54" i="19"/>
  <c r="P54" i="19"/>
  <c r="Y53" i="19"/>
  <c r="X53" i="19"/>
  <c r="I53" i="19"/>
  <c r="H53" i="19"/>
  <c r="Q52" i="19"/>
  <c r="P52" i="19"/>
  <c r="O51" i="19"/>
  <c r="Y48" i="19"/>
  <c r="X48" i="19"/>
  <c r="I46" i="19"/>
  <c r="H46" i="19"/>
  <c r="Q43" i="19"/>
  <c r="P43" i="19"/>
  <c r="Y40" i="19"/>
  <c r="X40" i="19"/>
  <c r="I38" i="19"/>
  <c r="H38" i="19"/>
  <c r="G37" i="19"/>
  <c r="Q34" i="19"/>
  <c r="P34" i="19"/>
  <c r="Y31" i="19"/>
  <c r="X31" i="19"/>
  <c r="J29" i="19"/>
  <c r="I29" i="19"/>
  <c r="H29" i="19"/>
  <c r="Q26" i="19"/>
  <c r="P26" i="19"/>
  <c r="I20" i="19"/>
  <c r="H20" i="19"/>
  <c r="I137" i="19"/>
  <c r="H137" i="19"/>
  <c r="I47" i="19"/>
  <c r="H47" i="19"/>
  <c r="Q44" i="19"/>
  <c r="P44" i="19"/>
  <c r="Y41" i="19"/>
  <c r="X41" i="19"/>
  <c r="W49" i="19"/>
  <c r="I39" i="19"/>
  <c r="H39" i="19"/>
  <c r="Y32" i="19"/>
  <c r="X32" i="19"/>
  <c r="I30" i="19"/>
  <c r="H30" i="19"/>
  <c r="Q27" i="19"/>
  <c r="P27" i="19"/>
  <c r="O35" i="19"/>
  <c r="Y24" i="19"/>
  <c r="X24" i="19"/>
  <c r="W23" i="19"/>
  <c r="Q18" i="19"/>
  <c r="P18" i="19"/>
  <c r="I18" i="19"/>
  <c r="H18" i="19"/>
  <c r="Y17" i="19"/>
  <c r="X17" i="19"/>
  <c r="Q17" i="19"/>
  <c r="P17" i="19"/>
  <c r="I17" i="19"/>
  <c r="H17" i="19"/>
  <c r="Y16" i="19"/>
  <c r="X16" i="19"/>
  <c r="Q16" i="19"/>
  <c r="P16" i="19"/>
  <c r="I16" i="19"/>
  <c r="H16" i="19"/>
  <c r="Y15" i="19"/>
  <c r="X15" i="19"/>
  <c r="Q15" i="19"/>
  <c r="P15" i="19"/>
  <c r="I15" i="19"/>
  <c r="H15" i="19"/>
  <c r="Y14" i="19"/>
  <c r="X14" i="19"/>
  <c r="Q14" i="19"/>
  <c r="P14" i="19"/>
  <c r="I14" i="19"/>
  <c r="H14" i="19"/>
  <c r="W21" i="19"/>
  <c r="Y13" i="19"/>
  <c r="X13" i="19"/>
  <c r="Q13" i="19"/>
  <c r="P13" i="19"/>
  <c r="O21" i="19"/>
  <c r="R13" i="19"/>
  <c r="I13" i="19"/>
  <c r="H13" i="19"/>
  <c r="G21" i="19"/>
  <c r="Y12" i="19"/>
  <c r="X12" i="19"/>
  <c r="Q12" i="19"/>
  <c r="P12" i="19"/>
  <c r="I12" i="19"/>
  <c r="H12" i="19"/>
  <c r="Y11" i="19"/>
  <c r="X11" i="19"/>
  <c r="Q11" i="19"/>
  <c r="P11" i="19"/>
  <c r="I11" i="19"/>
  <c r="H11" i="19"/>
  <c r="Y10" i="19"/>
  <c r="X10" i="19"/>
  <c r="W9" i="19"/>
  <c r="Q10" i="19"/>
  <c r="P10" i="19"/>
  <c r="O9" i="19"/>
  <c r="R10" i="19"/>
  <c r="I10" i="19"/>
  <c r="H10" i="19"/>
  <c r="G9" i="19"/>
  <c r="J145" i="19" s="1"/>
  <c r="J10" i="19"/>
  <c r="Y62" i="19"/>
  <c r="X62" i="19"/>
  <c r="Y66" i="19"/>
  <c r="X66" i="19"/>
  <c r="W65" i="19"/>
  <c r="Y67" i="19"/>
  <c r="X67" i="19"/>
  <c r="Y68" i="19"/>
  <c r="X68" i="19"/>
  <c r="Y69" i="19"/>
  <c r="X69" i="19"/>
  <c r="W77" i="19"/>
  <c r="Y70" i="19"/>
  <c r="X70" i="19"/>
  <c r="Y71" i="19"/>
  <c r="X71" i="19"/>
  <c r="Y72" i="19"/>
  <c r="X72" i="19"/>
  <c r="Y73" i="19"/>
  <c r="X73" i="19"/>
  <c r="Y74" i="19"/>
  <c r="X74" i="19"/>
  <c r="Y75" i="19"/>
  <c r="X75" i="19"/>
  <c r="Y76" i="19"/>
  <c r="X76" i="19"/>
  <c r="Y80" i="19"/>
  <c r="X80" i="19"/>
  <c r="W79" i="19"/>
  <c r="Y81" i="19"/>
  <c r="X81" i="19"/>
  <c r="Y82" i="19"/>
  <c r="X82" i="19"/>
  <c r="Y83" i="19"/>
  <c r="X83" i="19"/>
  <c r="W91" i="19"/>
  <c r="Y84" i="19"/>
  <c r="X84" i="19"/>
  <c r="Y85" i="19"/>
  <c r="X85" i="19"/>
  <c r="Y86" i="19"/>
  <c r="X86" i="19"/>
  <c r="Y87" i="19"/>
  <c r="X87" i="19"/>
  <c r="Y88" i="19"/>
  <c r="X88" i="19"/>
  <c r="Y89" i="19"/>
  <c r="X89" i="19"/>
  <c r="Y90" i="19"/>
  <c r="X90" i="19"/>
  <c r="Y94" i="19"/>
  <c r="X94" i="19"/>
  <c r="W93" i="19"/>
  <c r="Y95" i="19"/>
  <c r="X95" i="19"/>
  <c r="Y96" i="19"/>
  <c r="X96" i="19"/>
  <c r="Y97" i="19"/>
  <c r="X97" i="19"/>
  <c r="W105" i="19"/>
  <c r="Y98" i="19"/>
  <c r="X98" i="19"/>
  <c r="Y99" i="19"/>
  <c r="X99" i="19"/>
  <c r="Y100" i="19"/>
  <c r="X100" i="19"/>
  <c r="Y101" i="19"/>
  <c r="X101" i="19"/>
  <c r="Y102" i="19"/>
  <c r="X102" i="19"/>
  <c r="Y103" i="19"/>
  <c r="X103" i="19"/>
  <c r="Y104" i="19"/>
  <c r="X104" i="19"/>
  <c r="Y108" i="19"/>
  <c r="X108" i="19"/>
  <c r="W107" i="19"/>
  <c r="Y109" i="19"/>
  <c r="X109" i="19"/>
  <c r="Y110" i="19"/>
  <c r="X110" i="19"/>
  <c r="W119" i="19"/>
  <c r="Y111" i="19"/>
  <c r="X111" i="19"/>
  <c r="Y112" i="19"/>
  <c r="X112" i="19"/>
  <c r="Y113" i="19"/>
  <c r="X113" i="19"/>
  <c r="Y114" i="19"/>
  <c r="X114" i="19"/>
  <c r="Y115" i="19"/>
  <c r="X115" i="19"/>
  <c r="Y116" i="19"/>
  <c r="X116" i="19"/>
  <c r="Y117" i="19"/>
  <c r="X117" i="19"/>
  <c r="Y118" i="19"/>
  <c r="X118" i="19"/>
  <c r="X131" i="19"/>
  <c r="Y131" i="19"/>
  <c r="Y152" i="19"/>
  <c r="X152" i="19"/>
  <c r="Y130" i="19"/>
  <c r="X130" i="19"/>
  <c r="Y143" i="19"/>
  <c r="X143" i="19"/>
  <c r="Y156" i="19"/>
  <c r="X156" i="19"/>
  <c r="Y126" i="19"/>
  <c r="X126" i="19"/>
  <c r="Y127" i="19"/>
  <c r="X127" i="19"/>
  <c r="Y128" i="19"/>
  <c r="X128" i="19"/>
  <c r="Y132" i="19"/>
  <c r="X132" i="19"/>
  <c r="Y160" i="19"/>
  <c r="X160" i="19"/>
  <c r="Y136" i="19"/>
  <c r="X136" i="19"/>
  <c r="W135" i="19"/>
  <c r="Y140" i="19"/>
  <c r="X140" i="19"/>
  <c r="Y144" i="19"/>
  <c r="X144" i="19"/>
  <c r="Y153" i="19"/>
  <c r="X153" i="19"/>
  <c r="W161" i="19"/>
  <c r="Y157" i="19"/>
  <c r="X157" i="19"/>
  <c r="Y137" i="19"/>
  <c r="X137" i="19"/>
  <c r="Y141" i="19"/>
  <c r="X141" i="19"/>
  <c r="Y145" i="19"/>
  <c r="X145" i="19"/>
  <c r="Y150" i="19"/>
  <c r="W149" i="19"/>
  <c r="X150" i="19"/>
  <c r="Y154" i="19"/>
  <c r="X154" i="19"/>
  <c r="Y158" i="19"/>
  <c r="X158" i="19"/>
  <c r="X122" i="19"/>
  <c r="W121" i="19"/>
  <c r="Y122" i="19"/>
  <c r="W133" i="19"/>
  <c r="Y125" i="19"/>
  <c r="X125" i="19"/>
  <c r="X129" i="19"/>
  <c r="Y129" i="19"/>
  <c r="X138" i="19"/>
  <c r="Y138" i="19"/>
  <c r="Y142" i="19"/>
  <c r="X142" i="19"/>
  <c r="X146" i="19"/>
  <c r="Y146" i="19"/>
  <c r="X151" i="19"/>
  <c r="Y151" i="19"/>
  <c r="X155" i="19"/>
  <c r="Y155" i="19"/>
  <c r="X159" i="19"/>
  <c r="Y159" i="19"/>
  <c r="R62" i="19"/>
  <c r="Q62" i="19"/>
  <c r="P62" i="19"/>
  <c r="R66" i="19"/>
  <c r="Q66" i="19"/>
  <c r="P66" i="19"/>
  <c r="O65" i="19"/>
  <c r="R67" i="19"/>
  <c r="Q67" i="19"/>
  <c r="P67" i="19"/>
  <c r="R68" i="19"/>
  <c r="Q68" i="19"/>
  <c r="P68" i="19"/>
  <c r="R69" i="19"/>
  <c r="Q69" i="19"/>
  <c r="P69" i="19"/>
  <c r="O77" i="19"/>
  <c r="R70" i="19"/>
  <c r="Q70" i="19"/>
  <c r="P70" i="19"/>
  <c r="R71" i="19"/>
  <c r="Q71" i="19"/>
  <c r="P71" i="19"/>
  <c r="R72" i="19"/>
  <c r="Q72" i="19"/>
  <c r="P72" i="19"/>
  <c r="R73" i="19"/>
  <c r="Q73" i="19"/>
  <c r="P73" i="19"/>
  <c r="R74" i="19"/>
  <c r="Q74" i="19"/>
  <c r="P74" i="19"/>
  <c r="R75" i="19"/>
  <c r="Q75" i="19"/>
  <c r="P75" i="19"/>
  <c r="R76" i="19"/>
  <c r="Q76" i="19"/>
  <c r="P76" i="19"/>
  <c r="R80" i="19"/>
  <c r="Q80" i="19"/>
  <c r="P80" i="19"/>
  <c r="O79" i="19"/>
  <c r="R81" i="19"/>
  <c r="Q81" i="19"/>
  <c r="P81" i="19"/>
  <c r="R82" i="19"/>
  <c r="Q82" i="19"/>
  <c r="P82" i="19"/>
  <c r="R83" i="19"/>
  <c r="Q83" i="19"/>
  <c r="P83" i="19"/>
  <c r="O91" i="19"/>
  <c r="R84" i="19"/>
  <c r="Q84" i="19"/>
  <c r="P84" i="19"/>
  <c r="R85" i="19"/>
  <c r="Q85" i="19"/>
  <c r="P85" i="19"/>
  <c r="R86" i="19"/>
  <c r="Q86" i="19"/>
  <c r="P86" i="19"/>
  <c r="R87" i="19"/>
  <c r="Q87" i="19"/>
  <c r="P87" i="19"/>
  <c r="R88" i="19"/>
  <c r="Q88" i="19"/>
  <c r="P88" i="19"/>
  <c r="R89" i="19"/>
  <c r="Q89" i="19"/>
  <c r="P89" i="19"/>
  <c r="R90" i="19"/>
  <c r="Q90" i="19"/>
  <c r="P90" i="19"/>
  <c r="R94" i="19"/>
  <c r="Q94" i="19"/>
  <c r="P94" i="19"/>
  <c r="O93" i="19"/>
  <c r="R95" i="19"/>
  <c r="Q95" i="19"/>
  <c r="P95" i="19"/>
  <c r="R96" i="19"/>
  <c r="Q96" i="19"/>
  <c r="P96" i="19"/>
  <c r="R97" i="19"/>
  <c r="Q97" i="19"/>
  <c r="P97" i="19"/>
  <c r="O105" i="19"/>
  <c r="R98" i="19"/>
  <c r="Q98" i="19"/>
  <c r="P98" i="19"/>
  <c r="R99" i="19"/>
  <c r="Q99" i="19"/>
  <c r="P99" i="19"/>
  <c r="R100" i="19"/>
  <c r="Q100" i="19"/>
  <c r="P100" i="19"/>
  <c r="R101" i="19"/>
  <c r="Q101" i="19"/>
  <c r="P101" i="19"/>
  <c r="R102" i="19"/>
  <c r="Q102" i="19"/>
  <c r="P102" i="19"/>
  <c r="R103" i="19"/>
  <c r="Q103" i="19"/>
  <c r="P103" i="19"/>
  <c r="R104" i="19"/>
  <c r="Q104" i="19"/>
  <c r="P104" i="19"/>
  <c r="R108" i="19"/>
  <c r="Q108" i="19"/>
  <c r="P108" i="19"/>
  <c r="O107" i="19"/>
  <c r="R109" i="19"/>
  <c r="Q109" i="19"/>
  <c r="P109" i="19"/>
  <c r="R110" i="19"/>
  <c r="Q110" i="19"/>
  <c r="P110" i="19"/>
  <c r="O119" i="19"/>
  <c r="R111" i="19"/>
  <c r="Q111" i="19"/>
  <c r="P111" i="19"/>
  <c r="R112" i="19"/>
  <c r="Q112" i="19"/>
  <c r="P112" i="19"/>
  <c r="R113" i="19"/>
  <c r="Q113" i="19"/>
  <c r="P113" i="19"/>
  <c r="R114" i="19"/>
  <c r="Q114" i="19"/>
  <c r="P114" i="19"/>
  <c r="R115" i="19"/>
  <c r="Q115" i="19"/>
  <c r="P115" i="19"/>
  <c r="R116" i="19"/>
  <c r="Q116" i="19"/>
  <c r="P116" i="19"/>
  <c r="R117" i="19"/>
  <c r="Q117" i="19"/>
  <c r="P117" i="19"/>
  <c r="R118" i="19"/>
  <c r="Q118" i="19"/>
  <c r="P118" i="19"/>
  <c r="R129" i="19"/>
  <c r="Q129" i="19"/>
  <c r="P129" i="19"/>
  <c r="R159" i="19"/>
  <c r="Q159" i="19"/>
  <c r="P159" i="19"/>
  <c r="R125" i="19"/>
  <c r="Q125" i="19"/>
  <c r="P125" i="19"/>
  <c r="O133" i="19"/>
  <c r="R126" i="19"/>
  <c r="Q126" i="19"/>
  <c r="P126" i="19"/>
  <c r="Q127" i="19"/>
  <c r="R127" i="19"/>
  <c r="P127" i="19"/>
  <c r="Q123" i="19"/>
  <c r="R123" i="19"/>
  <c r="P123" i="19"/>
  <c r="R138" i="19"/>
  <c r="Q138" i="19"/>
  <c r="P138" i="19"/>
  <c r="R146" i="19"/>
  <c r="Q146" i="19"/>
  <c r="P146" i="19"/>
  <c r="R151" i="19"/>
  <c r="Q151" i="19"/>
  <c r="P151" i="19"/>
  <c r="Q131" i="19"/>
  <c r="R131" i="19"/>
  <c r="P131" i="19"/>
  <c r="R155" i="19"/>
  <c r="Q155" i="19"/>
  <c r="P155" i="19"/>
  <c r="Q139" i="19"/>
  <c r="P139" i="19"/>
  <c r="O147" i="19"/>
  <c r="R139" i="19"/>
  <c r="Q143" i="19"/>
  <c r="P143" i="19"/>
  <c r="R143" i="19"/>
  <c r="R152" i="19"/>
  <c r="Q152" i="19"/>
  <c r="P152" i="19"/>
  <c r="R156" i="19"/>
  <c r="Q156" i="19"/>
  <c r="P156" i="19"/>
  <c r="R160" i="19"/>
  <c r="Q160" i="19"/>
  <c r="P160" i="19"/>
  <c r="Q136" i="19"/>
  <c r="O135" i="19"/>
  <c r="R136" i="19"/>
  <c r="P136" i="19"/>
  <c r="Q140" i="19"/>
  <c r="R140" i="19"/>
  <c r="P140" i="19"/>
  <c r="Q144" i="19"/>
  <c r="R144" i="19"/>
  <c r="P144" i="19"/>
  <c r="Q153" i="19"/>
  <c r="P153" i="19"/>
  <c r="O161" i="19"/>
  <c r="R153" i="19"/>
  <c r="Q157" i="19"/>
  <c r="P157" i="19"/>
  <c r="R157" i="19"/>
  <c r="R124" i="19"/>
  <c r="Q124" i="19"/>
  <c r="P124" i="19"/>
  <c r="R128" i="19"/>
  <c r="Q128" i="19"/>
  <c r="P128" i="19"/>
  <c r="R132" i="19"/>
  <c r="Q132" i="19"/>
  <c r="P132" i="19"/>
  <c r="R137" i="19"/>
  <c r="Q137" i="19"/>
  <c r="P137" i="19"/>
  <c r="P141" i="19"/>
  <c r="R141" i="19"/>
  <c r="Q141" i="19"/>
  <c r="R145" i="19"/>
  <c r="Q145" i="19"/>
  <c r="P145" i="19"/>
  <c r="O149" i="19"/>
  <c r="P150" i="19"/>
  <c r="R150" i="19"/>
  <c r="Q150" i="19"/>
  <c r="P154" i="19"/>
  <c r="R154" i="19"/>
  <c r="Q154" i="19"/>
  <c r="P158" i="19"/>
  <c r="R158" i="19"/>
  <c r="Q158" i="19"/>
  <c r="J62" i="19"/>
  <c r="I62" i="19"/>
  <c r="H62" i="19"/>
  <c r="J66" i="19"/>
  <c r="I66" i="19"/>
  <c r="H66" i="19"/>
  <c r="G65" i="19"/>
  <c r="J67" i="19"/>
  <c r="I67" i="19"/>
  <c r="H67" i="19"/>
  <c r="J68" i="19"/>
  <c r="I68" i="19"/>
  <c r="H68" i="19"/>
  <c r="J69" i="19"/>
  <c r="I69" i="19"/>
  <c r="H69" i="19"/>
  <c r="G77" i="19"/>
  <c r="J70" i="19"/>
  <c r="I70" i="19"/>
  <c r="H70" i="19"/>
  <c r="J71" i="19"/>
  <c r="I71" i="19"/>
  <c r="H71" i="19"/>
  <c r="J72" i="19"/>
  <c r="I72" i="19"/>
  <c r="H72" i="19"/>
  <c r="J73" i="19"/>
  <c r="I73" i="19"/>
  <c r="H73" i="19"/>
  <c r="J74" i="19"/>
  <c r="I74" i="19"/>
  <c r="H74" i="19"/>
  <c r="J75" i="19"/>
  <c r="I75" i="19"/>
  <c r="H75" i="19"/>
  <c r="J76" i="19"/>
  <c r="I76" i="19"/>
  <c r="H76" i="19"/>
  <c r="J80" i="19"/>
  <c r="I80" i="19"/>
  <c r="H80" i="19"/>
  <c r="G79" i="19"/>
  <c r="J81" i="19"/>
  <c r="I81" i="19"/>
  <c r="H81" i="19"/>
  <c r="J82" i="19"/>
  <c r="I82" i="19"/>
  <c r="H82" i="19"/>
  <c r="J83" i="19"/>
  <c r="I83" i="19"/>
  <c r="H83" i="19"/>
  <c r="G91" i="19"/>
  <c r="J84" i="19"/>
  <c r="I84" i="19"/>
  <c r="H84" i="19"/>
  <c r="J85" i="19"/>
  <c r="I85" i="19"/>
  <c r="H85" i="19"/>
  <c r="J86" i="19"/>
  <c r="I86" i="19"/>
  <c r="H86" i="19"/>
  <c r="J87" i="19"/>
  <c r="I87" i="19"/>
  <c r="H87" i="19"/>
  <c r="J88" i="19"/>
  <c r="I88" i="19"/>
  <c r="H88" i="19"/>
  <c r="J89" i="19"/>
  <c r="I89" i="19"/>
  <c r="H89" i="19"/>
  <c r="J90" i="19"/>
  <c r="I90" i="19"/>
  <c r="H90" i="19"/>
  <c r="J94" i="19"/>
  <c r="I94" i="19"/>
  <c r="H94" i="19"/>
  <c r="G93" i="19"/>
  <c r="J95" i="19"/>
  <c r="I95" i="19"/>
  <c r="H95" i="19"/>
  <c r="J96" i="19"/>
  <c r="I96" i="19"/>
  <c r="H96" i="19"/>
  <c r="J97" i="19"/>
  <c r="I97" i="19"/>
  <c r="H97" i="19"/>
  <c r="G105" i="19"/>
  <c r="J98" i="19"/>
  <c r="I98" i="19"/>
  <c r="H98" i="19"/>
  <c r="J99" i="19"/>
  <c r="I99" i="19"/>
  <c r="H99" i="19"/>
  <c r="J100" i="19"/>
  <c r="I100" i="19"/>
  <c r="H100" i="19"/>
  <c r="J101" i="19"/>
  <c r="I101" i="19"/>
  <c r="H101" i="19"/>
  <c r="J102" i="19"/>
  <c r="I102" i="19"/>
  <c r="H102" i="19"/>
  <c r="J103" i="19"/>
  <c r="I103" i="19"/>
  <c r="H103" i="19"/>
  <c r="J104" i="19"/>
  <c r="I104" i="19"/>
  <c r="H104" i="19"/>
  <c r="J108" i="19"/>
  <c r="I108" i="19"/>
  <c r="H108" i="19"/>
  <c r="G107" i="19"/>
  <c r="J109" i="19"/>
  <c r="I109" i="19"/>
  <c r="H109" i="19"/>
  <c r="J110" i="19"/>
  <c r="I110" i="19"/>
  <c r="H110" i="19"/>
  <c r="J111" i="19"/>
  <c r="I111" i="19"/>
  <c r="H111" i="19"/>
  <c r="G119" i="19"/>
  <c r="J112" i="19"/>
  <c r="I112" i="19"/>
  <c r="H112" i="19"/>
  <c r="J113" i="19"/>
  <c r="I113" i="19"/>
  <c r="H113" i="19"/>
  <c r="J114" i="19"/>
  <c r="I114" i="19"/>
  <c r="H114" i="19"/>
  <c r="J115" i="19"/>
  <c r="I115" i="19"/>
  <c r="H115" i="19"/>
  <c r="J116" i="19"/>
  <c r="I116" i="19"/>
  <c r="H116" i="19"/>
  <c r="J117" i="19"/>
  <c r="I117" i="19"/>
  <c r="H117" i="19"/>
  <c r="J118" i="19"/>
  <c r="I118" i="19"/>
  <c r="H118" i="19"/>
  <c r="J154" i="19"/>
  <c r="I154" i="19"/>
  <c r="H154" i="19"/>
  <c r="J122" i="19"/>
  <c r="G121" i="19"/>
  <c r="I122" i="19"/>
  <c r="H122" i="19"/>
  <c r="I130" i="19"/>
  <c r="J130" i="19"/>
  <c r="H130" i="19"/>
  <c r="G149" i="19"/>
  <c r="J150" i="19"/>
  <c r="I150" i="19"/>
  <c r="H150" i="19"/>
  <c r="J158" i="19"/>
  <c r="I158" i="19"/>
  <c r="H158" i="19"/>
  <c r="J128" i="19"/>
  <c r="I128" i="19"/>
  <c r="H128" i="19"/>
  <c r="J129" i="19"/>
  <c r="I129" i="19"/>
  <c r="H129" i="19"/>
  <c r="J141" i="19"/>
  <c r="I141" i="19"/>
  <c r="H141" i="19"/>
  <c r="H123" i="19"/>
  <c r="J123" i="19"/>
  <c r="I123" i="19"/>
  <c r="I124" i="19"/>
  <c r="H124" i="19"/>
  <c r="J124" i="19"/>
  <c r="I125" i="19"/>
  <c r="H125" i="19"/>
  <c r="G133" i="19"/>
  <c r="J125" i="19"/>
  <c r="I126" i="19"/>
  <c r="J126" i="19"/>
  <c r="H126" i="19"/>
  <c r="J132" i="19"/>
  <c r="H132" i="19"/>
  <c r="I132" i="19"/>
  <c r="I138" i="19"/>
  <c r="H138" i="19"/>
  <c r="J138" i="19"/>
  <c r="I142" i="19"/>
  <c r="H142" i="19"/>
  <c r="J142" i="19"/>
  <c r="I146" i="19"/>
  <c r="H146" i="19"/>
  <c r="J146" i="19"/>
  <c r="I151" i="19"/>
  <c r="H151" i="19"/>
  <c r="J151" i="19"/>
  <c r="J155" i="19"/>
  <c r="I155" i="19"/>
  <c r="H155" i="19"/>
  <c r="J159" i="19"/>
  <c r="I159" i="19"/>
  <c r="H159" i="19"/>
  <c r="I139" i="19"/>
  <c r="G147" i="19"/>
  <c r="J139" i="19"/>
  <c r="H139" i="19"/>
  <c r="I143" i="19"/>
  <c r="J143" i="19"/>
  <c r="H143" i="19"/>
  <c r="I152" i="19"/>
  <c r="H152" i="19"/>
  <c r="J152" i="19"/>
  <c r="I156" i="19"/>
  <c r="H156" i="19"/>
  <c r="J156" i="19"/>
  <c r="I160" i="19"/>
  <c r="H160" i="19"/>
  <c r="J160" i="19"/>
  <c r="J127" i="19"/>
  <c r="I127" i="19"/>
  <c r="H127" i="19"/>
  <c r="J131" i="19"/>
  <c r="I131" i="19"/>
  <c r="H131" i="19"/>
  <c r="I136" i="19"/>
  <c r="H136" i="19"/>
  <c r="G135" i="19"/>
  <c r="J136" i="19"/>
  <c r="J140" i="19"/>
  <c r="I140" i="19"/>
  <c r="H140" i="19"/>
  <c r="H144" i="19"/>
  <c r="J144" i="19"/>
  <c r="I144" i="19"/>
  <c r="G161" i="19"/>
  <c r="H153" i="19"/>
  <c r="J153" i="19"/>
  <c r="I153" i="19"/>
  <c r="H157" i="19"/>
  <c r="I157" i="19"/>
  <c r="J157" i="19"/>
  <c r="O121" i="19"/>
  <c r="R122" i="19"/>
  <c r="Q122" i="19"/>
  <c r="P122" i="19"/>
  <c r="R45" i="19"/>
  <c r="Q45" i="19"/>
  <c r="P45" i="19"/>
  <c r="R142" i="19"/>
  <c r="Q142" i="19"/>
  <c r="P142" i="19"/>
  <c r="R46" i="19"/>
  <c r="Q46" i="19"/>
  <c r="P46" i="19"/>
  <c r="Y43" i="19"/>
  <c r="X43" i="19"/>
  <c r="J41" i="19"/>
  <c r="I41" i="19"/>
  <c r="H41" i="19"/>
  <c r="G49" i="19"/>
  <c r="R38" i="19"/>
  <c r="Q38" i="19"/>
  <c r="P38" i="19"/>
  <c r="O37" i="19"/>
  <c r="Y34" i="19"/>
  <c r="X34" i="19"/>
  <c r="J32" i="19"/>
  <c r="I32" i="19"/>
  <c r="H32" i="19"/>
  <c r="R29" i="19"/>
  <c r="Q29" i="19"/>
  <c r="P29" i="19"/>
  <c r="Y26" i="19"/>
  <c r="X26" i="19"/>
  <c r="J24" i="19"/>
  <c r="I24" i="19"/>
  <c r="H24" i="19"/>
  <c r="G23" i="19"/>
  <c r="R20" i="19"/>
  <c r="Q20" i="19"/>
  <c r="P20" i="19"/>
  <c r="T7" i="19"/>
  <c r="Z7" i="19"/>
  <c r="M161" i="19"/>
  <c r="M149" i="19"/>
  <c r="M147" i="19"/>
  <c r="M135" i="19"/>
  <c r="M133" i="19"/>
  <c r="M121" i="19"/>
  <c r="M119" i="19"/>
  <c r="M107" i="19"/>
  <c r="M105" i="19"/>
  <c r="M93" i="19"/>
  <c r="M91" i="19"/>
  <c r="M79" i="19"/>
  <c r="M65" i="19"/>
  <c r="M49" i="19"/>
  <c r="M23" i="19"/>
  <c r="M51" i="19"/>
  <c r="M35" i="19"/>
  <c r="M21" i="19"/>
  <c r="M9" i="19"/>
  <c r="L7" i="19"/>
  <c r="M77" i="19"/>
  <c r="M37" i="19"/>
  <c r="M63" i="19"/>
  <c r="E161" i="19"/>
  <c r="E149" i="19"/>
  <c r="E147" i="19"/>
  <c r="E135" i="19"/>
  <c r="E133" i="19"/>
  <c r="E121" i="19"/>
  <c r="E119" i="19"/>
  <c r="E107" i="19"/>
  <c r="E105" i="19"/>
  <c r="E93" i="19"/>
  <c r="E91" i="19"/>
  <c r="E79" i="19"/>
  <c r="E77" i="19"/>
  <c r="E35" i="19"/>
  <c r="E63" i="19"/>
  <c r="E37" i="19"/>
  <c r="E65" i="19"/>
  <c r="E21" i="19"/>
  <c r="E9" i="19"/>
  <c r="D7" i="19"/>
  <c r="E49" i="19"/>
  <c r="E23" i="19"/>
  <c r="E51" i="19"/>
  <c r="R61" i="19"/>
  <c r="Q61" i="19"/>
  <c r="P61" i="19"/>
  <c r="Y60" i="19"/>
  <c r="X60" i="19"/>
  <c r="J60" i="19"/>
  <c r="I60" i="19"/>
  <c r="H60" i="19"/>
  <c r="R59" i="19"/>
  <c r="Q59" i="19"/>
  <c r="P59" i="19"/>
  <c r="Y58" i="19"/>
  <c r="X58" i="19"/>
  <c r="J58" i="19"/>
  <c r="I58" i="19"/>
  <c r="H58" i="19"/>
  <c r="R57" i="19"/>
  <c r="Q57" i="19"/>
  <c r="P57" i="19"/>
  <c r="Y56" i="19"/>
  <c r="X56" i="19"/>
  <c r="J56" i="19"/>
  <c r="I56" i="19"/>
  <c r="H56" i="19"/>
  <c r="R55" i="19"/>
  <c r="Q55" i="19"/>
  <c r="P55" i="19"/>
  <c r="O63" i="19"/>
  <c r="Y54" i="19"/>
  <c r="X54" i="19"/>
  <c r="J54" i="19"/>
  <c r="I54" i="19"/>
  <c r="H54" i="19"/>
  <c r="R53" i="19"/>
  <c r="Q53" i="19"/>
  <c r="P53" i="19"/>
  <c r="Y52" i="19"/>
  <c r="X52" i="19"/>
  <c r="W51" i="19"/>
  <c r="J52" i="19"/>
  <c r="I52" i="19"/>
  <c r="H52" i="19"/>
  <c r="G51" i="19"/>
  <c r="R47" i="19"/>
  <c r="Q47" i="19"/>
  <c r="P47" i="19"/>
  <c r="Y44" i="19"/>
  <c r="X44" i="19"/>
  <c r="J42" i="19"/>
  <c r="I42" i="19"/>
  <c r="H42" i="19"/>
  <c r="R39" i="19"/>
  <c r="Q39" i="19"/>
  <c r="P39" i="19"/>
  <c r="J33" i="19"/>
  <c r="I33" i="19"/>
  <c r="H33" i="19"/>
  <c r="R30" i="19"/>
  <c r="Q30" i="19"/>
  <c r="P30" i="19"/>
  <c r="Y27" i="19"/>
  <c r="X27" i="19"/>
  <c r="W35" i="19"/>
  <c r="J25" i="19"/>
  <c r="I25" i="19"/>
  <c r="H25" i="19"/>
  <c r="Y18" i="19"/>
  <c r="X18" i="19"/>
  <c r="Y124" i="19"/>
  <c r="X124" i="19"/>
  <c r="R48" i="19"/>
  <c r="Q48" i="19"/>
  <c r="P48" i="19"/>
  <c r="Y45" i="19"/>
  <c r="X45" i="19"/>
  <c r="J43" i="19"/>
  <c r="I43" i="19"/>
  <c r="H43" i="19"/>
  <c r="R40" i="19"/>
  <c r="Q40" i="19"/>
  <c r="P40" i="19"/>
  <c r="J34" i="19"/>
  <c r="I34" i="19"/>
  <c r="H34" i="19"/>
  <c r="R31" i="19"/>
  <c r="Q31" i="19"/>
  <c r="P31" i="19"/>
  <c r="Y28" i="19"/>
  <c r="X28" i="19"/>
  <c r="J26" i="19"/>
  <c r="I26" i="19"/>
  <c r="H26" i="19"/>
  <c r="Y19" i="19"/>
  <c r="X19" i="19"/>
  <c r="M145" i="17"/>
  <c r="L145" i="17"/>
  <c r="K145" i="17"/>
  <c r="J145" i="17"/>
  <c r="I145" i="17"/>
  <c r="M137" i="17"/>
  <c r="L137" i="17"/>
  <c r="K137" i="17"/>
  <c r="I137" i="17"/>
  <c r="J137" i="17"/>
  <c r="M128" i="17"/>
  <c r="L128" i="17"/>
  <c r="K128" i="17"/>
  <c r="J128" i="17"/>
  <c r="I128" i="17"/>
  <c r="H119" i="17"/>
  <c r="M111" i="17"/>
  <c r="L111" i="17"/>
  <c r="K111" i="17"/>
  <c r="J111" i="17"/>
  <c r="I111" i="17"/>
  <c r="M102" i="17"/>
  <c r="L102" i="17"/>
  <c r="K102" i="17"/>
  <c r="I102" i="17"/>
  <c r="J102" i="17"/>
  <c r="M94" i="17"/>
  <c r="H93" i="17"/>
  <c r="L94" i="17"/>
  <c r="K94" i="17"/>
  <c r="J94" i="17"/>
  <c r="I94" i="17"/>
  <c r="M85" i="17"/>
  <c r="L85" i="17"/>
  <c r="K85" i="17"/>
  <c r="J85" i="17"/>
  <c r="I85" i="17"/>
  <c r="M76" i="17"/>
  <c r="L76" i="17"/>
  <c r="K76" i="17"/>
  <c r="J76" i="17"/>
  <c r="I76" i="17"/>
  <c r="M68" i="17"/>
  <c r="L68" i="17"/>
  <c r="K68" i="17"/>
  <c r="I68" i="17"/>
  <c r="J68" i="17"/>
  <c r="M59" i="17"/>
  <c r="L59" i="17"/>
  <c r="K59" i="17"/>
  <c r="J59" i="17"/>
  <c r="I59" i="17"/>
  <c r="I159" i="17"/>
  <c r="M159" i="17"/>
  <c r="L159" i="17"/>
  <c r="K159" i="17"/>
  <c r="J159" i="17"/>
  <c r="I151" i="17"/>
  <c r="M151" i="17"/>
  <c r="L151" i="17"/>
  <c r="K151" i="17"/>
  <c r="J151" i="17"/>
  <c r="I142" i="17"/>
  <c r="M142" i="17"/>
  <c r="L142" i="17"/>
  <c r="K142" i="17"/>
  <c r="J142" i="17"/>
  <c r="I125" i="17"/>
  <c r="H133" i="17"/>
  <c r="M125" i="17"/>
  <c r="L125" i="17"/>
  <c r="K125" i="17"/>
  <c r="J125" i="17"/>
  <c r="I116" i="17"/>
  <c r="M116" i="17"/>
  <c r="L116" i="17"/>
  <c r="K116" i="17"/>
  <c r="J116" i="17"/>
  <c r="I108" i="17"/>
  <c r="M108" i="17"/>
  <c r="H107" i="17"/>
  <c r="L108" i="17"/>
  <c r="K108" i="17"/>
  <c r="J108" i="17"/>
  <c r="I99" i="17"/>
  <c r="M99" i="17"/>
  <c r="L99" i="17"/>
  <c r="J99" i="17"/>
  <c r="K99" i="17"/>
  <c r="I90" i="17"/>
  <c r="M90" i="17"/>
  <c r="L90" i="17"/>
  <c r="K90" i="17"/>
  <c r="J90" i="17"/>
  <c r="I82" i="17"/>
  <c r="M82" i="17"/>
  <c r="L82" i="17"/>
  <c r="K82" i="17"/>
  <c r="J82" i="17"/>
  <c r="I73" i="17"/>
  <c r="M73" i="17"/>
  <c r="L73" i="17"/>
  <c r="K73" i="17"/>
  <c r="J73" i="17"/>
  <c r="I56" i="17"/>
  <c r="M56" i="17"/>
  <c r="L56" i="17"/>
  <c r="K56" i="17"/>
  <c r="J56" i="17"/>
  <c r="W17" i="17"/>
  <c r="AA17" i="17"/>
  <c r="Z17" i="17"/>
  <c r="Y17" i="17"/>
  <c r="X17" i="17"/>
  <c r="W13" i="17"/>
  <c r="V21" i="17"/>
  <c r="AA13" i="17"/>
  <c r="Z13" i="17"/>
  <c r="Y13" i="17"/>
  <c r="X13" i="17"/>
  <c r="J156" i="17"/>
  <c r="I156" i="17"/>
  <c r="M156" i="17"/>
  <c r="L156" i="17"/>
  <c r="K156" i="17"/>
  <c r="J139" i="17"/>
  <c r="I139" i="17"/>
  <c r="H147" i="17"/>
  <c r="M139" i="17"/>
  <c r="L139" i="17"/>
  <c r="K139" i="17"/>
  <c r="J130" i="17"/>
  <c r="I130" i="17"/>
  <c r="M130" i="17"/>
  <c r="K130" i="17"/>
  <c r="L130" i="17"/>
  <c r="J122" i="17"/>
  <c r="I122" i="17"/>
  <c r="M122" i="17"/>
  <c r="H121" i="17"/>
  <c r="L122" i="17"/>
  <c r="K122" i="17"/>
  <c r="J113" i="17"/>
  <c r="I113" i="17"/>
  <c r="M113" i="17"/>
  <c r="L113" i="17"/>
  <c r="K113" i="17"/>
  <c r="J104" i="17"/>
  <c r="I104" i="17"/>
  <c r="M104" i="17"/>
  <c r="L104" i="17"/>
  <c r="K104" i="17"/>
  <c r="J96" i="17"/>
  <c r="I96" i="17"/>
  <c r="M96" i="17"/>
  <c r="K96" i="17"/>
  <c r="L96" i="17"/>
  <c r="J87" i="17"/>
  <c r="I87" i="17"/>
  <c r="M87" i="17"/>
  <c r="L87" i="17"/>
  <c r="K87" i="17"/>
  <c r="J70" i="17"/>
  <c r="I70" i="17"/>
  <c r="M70" i="17"/>
  <c r="L70" i="17"/>
  <c r="K70" i="17"/>
  <c r="J61" i="17"/>
  <c r="I61" i="17"/>
  <c r="M61" i="17"/>
  <c r="K61" i="17"/>
  <c r="L61" i="17"/>
  <c r="J53" i="17"/>
  <c r="I53" i="17"/>
  <c r="M53" i="17"/>
  <c r="L53" i="17"/>
  <c r="K53" i="17"/>
  <c r="K153" i="17"/>
  <c r="J153" i="17"/>
  <c r="I153" i="17"/>
  <c r="H161" i="17"/>
  <c r="M153" i="17"/>
  <c r="L153" i="17"/>
  <c r="K144" i="17"/>
  <c r="J144" i="17"/>
  <c r="I144" i="17"/>
  <c r="M144" i="17"/>
  <c r="L144" i="17"/>
  <c r="K136" i="17"/>
  <c r="J136" i="17"/>
  <c r="I136" i="17"/>
  <c r="M136" i="17"/>
  <c r="L136" i="17"/>
  <c r="H135" i="17"/>
  <c r="K127" i="17"/>
  <c r="J127" i="17"/>
  <c r="I127" i="17"/>
  <c r="L127" i="17"/>
  <c r="M127" i="17"/>
  <c r="K118" i="17"/>
  <c r="J118" i="17"/>
  <c r="I118" i="17"/>
  <c r="M118" i="17"/>
  <c r="L118" i="17"/>
  <c r="K110" i="17"/>
  <c r="J110" i="17"/>
  <c r="I110" i="17"/>
  <c r="M110" i="17"/>
  <c r="L110" i="17"/>
  <c r="K101" i="17"/>
  <c r="J101" i="17"/>
  <c r="I101" i="17"/>
  <c r="M101" i="17"/>
  <c r="L101" i="17"/>
  <c r="K84" i="17"/>
  <c r="J84" i="17"/>
  <c r="I84" i="17"/>
  <c r="M84" i="17"/>
  <c r="L84" i="17"/>
  <c r="K75" i="17"/>
  <c r="J75" i="17"/>
  <c r="I75" i="17"/>
  <c r="M75" i="17"/>
  <c r="L75" i="17"/>
  <c r="K67" i="17"/>
  <c r="J67" i="17"/>
  <c r="I67" i="17"/>
  <c r="M67" i="17"/>
  <c r="L67" i="17"/>
  <c r="K58" i="17"/>
  <c r="J58" i="17"/>
  <c r="I58" i="17"/>
  <c r="L58" i="17"/>
  <c r="M58" i="17"/>
  <c r="L158" i="17"/>
  <c r="K158" i="17"/>
  <c r="J158" i="17"/>
  <c r="I158" i="17"/>
  <c r="M158" i="17"/>
  <c r="L150" i="17"/>
  <c r="K150" i="17"/>
  <c r="J150" i="17"/>
  <c r="I150" i="17"/>
  <c r="H149" i="17"/>
  <c r="M150" i="17"/>
  <c r="L141" i="17"/>
  <c r="K141" i="17"/>
  <c r="J141" i="17"/>
  <c r="I141" i="17"/>
  <c r="M141" i="17"/>
  <c r="L132" i="17"/>
  <c r="K132" i="17"/>
  <c r="J132" i="17"/>
  <c r="I132" i="17"/>
  <c r="M132" i="17"/>
  <c r="L124" i="17"/>
  <c r="K124" i="17"/>
  <c r="J124" i="17"/>
  <c r="I124" i="17"/>
  <c r="M124" i="17"/>
  <c r="L115" i="17"/>
  <c r="K115" i="17"/>
  <c r="J115" i="17"/>
  <c r="I115" i="17"/>
  <c r="M115" i="17"/>
  <c r="L98" i="17"/>
  <c r="K98" i="17"/>
  <c r="J98" i="17"/>
  <c r="I98" i="17"/>
  <c r="M98" i="17"/>
  <c r="L89" i="17"/>
  <c r="K89" i="17"/>
  <c r="J89" i="17"/>
  <c r="I89" i="17"/>
  <c r="M89" i="17"/>
  <c r="L81" i="17"/>
  <c r="K81" i="17"/>
  <c r="J81" i="17"/>
  <c r="I81" i="17"/>
  <c r="M81" i="17"/>
  <c r="L72" i="17"/>
  <c r="K72" i="17"/>
  <c r="J72" i="17"/>
  <c r="I72" i="17"/>
  <c r="M72" i="17"/>
  <c r="L55" i="17"/>
  <c r="K55" i="17"/>
  <c r="J55" i="17"/>
  <c r="I55" i="17"/>
  <c r="H63" i="17"/>
  <c r="M55" i="17"/>
  <c r="M155" i="17"/>
  <c r="L155" i="17"/>
  <c r="K155" i="17"/>
  <c r="J155" i="17"/>
  <c r="I155" i="17"/>
  <c r="M146" i="17"/>
  <c r="L146" i="17"/>
  <c r="K146" i="17"/>
  <c r="J146" i="17"/>
  <c r="I146" i="17"/>
  <c r="M138" i="17"/>
  <c r="L138" i="17"/>
  <c r="K138" i="17"/>
  <c r="J138" i="17"/>
  <c r="I138" i="17"/>
  <c r="M129" i="17"/>
  <c r="L129" i="17"/>
  <c r="K129" i="17"/>
  <c r="J129" i="17"/>
  <c r="I129" i="17"/>
  <c r="M112" i="17"/>
  <c r="L112" i="17"/>
  <c r="K112" i="17"/>
  <c r="J112" i="17"/>
  <c r="I112" i="17"/>
  <c r="M103" i="17"/>
  <c r="L103" i="17"/>
  <c r="K103" i="17"/>
  <c r="J103" i="17"/>
  <c r="I103" i="17"/>
  <c r="M95" i="17"/>
  <c r="L95" i="17"/>
  <c r="K95" i="17"/>
  <c r="J95" i="17"/>
  <c r="I95" i="17"/>
  <c r="M86" i="17"/>
  <c r="L86" i="17"/>
  <c r="K86" i="17"/>
  <c r="J86" i="17"/>
  <c r="I86" i="17"/>
  <c r="M69" i="17"/>
  <c r="L69" i="17"/>
  <c r="K69" i="17"/>
  <c r="J69" i="17"/>
  <c r="I69" i="17"/>
  <c r="H77" i="17"/>
  <c r="M60" i="17"/>
  <c r="L60" i="17"/>
  <c r="K60" i="17"/>
  <c r="J60" i="17"/>
  <c r="I60" i="17"/>
  <c r="M52" i="17"/>
  <c r="H51" i="17"/>
  <c r="L52" i="17"/>
  <c r="K52" i="17"/>
  <c r="J52" i="17"/>
  <c r="I52" i="17"/>
  <c r="AA19" i="17"/>
  <c r="Z19" i="17"/>
  <c r="Y19" i="17"/>
  <c r="X19" i="17"/>
  <c r="W19" i="17"/>
  <c r="AA15" i="17"/>
  <c r="Z15" i="17"/>
  <c r="Y15" i="17"/>
  <c r="X15" i="17"/>
  <c r="W15" i="17"/>
  <c r="AA11" i="17"/>
  <c r="Z11" i="17"/>
  <c r="Y11" i="17"/>
  <c r="X11" i="17"/>
  <c r="W11" i="17"/>
  <c r="V17" i="14"/>
  <c r="U17" i="14"/>
  <c r="T17" i="14"/>
  <c r="M151" i="13"/>
  <c r="L151" i="13"/>
  <c r="K151" i="13"/>
  <c r="J151" i="13"/>
  <c r="I151" i="13"/>
  <c r="M142" i="13"/>
  <c r="L142" i="13"/>
  <c r="K142" i="13"/>
  <c r="J142" i="13"/>
  <c r="I142" i="13"/>
  <c r="M134" i="13"/>
  <c r="L134" i="13"/>
  <c r="K134" i="13"/>
  <c r="J134" i="13"/>
  <c r="I134" i="13"/>
  <c r="M125" i="13"/>
  <c r="L125" i="13"/>
  <c r="K125" i="13"/>
  <c r="J125" i="13"/>
  <c r="I125" i="13"/>
  <c r="M116" i="13"/>
  <c r="L116" i="13"/>
  <c r="K116" i="13"/>
  <c r="J116" i="13"/>
  <c r="I116" i="13"/>
  <c r="M108" i="13"/>
  <c r="L108" i="13"/>
  <c r="K108" i="13"/>
  <c r="J108" i="13"/>
  <c r="I108" i="13"/>
  <c r="M99" i="13"/>
  <c r="L99" i="13"/>
  <c r="K99" i="13"/>
  <c r="J99" i="13"/>
  <c r="I99" i="13"/>
  <c r="H90" i="13"/>
  <c r="M82" i="13"/>
  <c r="L82" i="13"/>
  <c r="K82" i="13"/>
  <c r="J82" i="13"/>
  <c r="I82" i="13"/>
  <c r="M73" i="13"/>
  <c r="L73" i="13"/>
  <c r="K73" i="13"/>
  <c r="J73" i="13"/>
  <c r="I73" i="13"/>
  <c r="M65" i="13"/>
  <c r="L65" i="13"/>
  <c r="K65" i="13"/>
  <c r="J65" i="13"/>
  <c r="I65" i="13"/>
  <c r="M56" i="13"/>
  <c r="L56" i="13"/>
  <c r="K56" i="13"/>
  <c r="J56" i="13"/>
  <c r="I56" i="13"/>
  <c r="M47" i="13"/>
  <c r="L47" i="13"/>
  <c r="K47" i="13"/>
  <c r="J47" i="13"/>
  <c r="I47" i="13"/>
  <c r="M39" i="13"/>
  <c r="L39" i="13"/>
  <c r="K39" i="13"/>
  <c r="J39" i="13"/>
  <c r="I39" i="13"/>
  <c r="M30" i="13"/>
  <c r="L30" i="13"/>
  <c r="K30" i="13"/>
  <c r="J30" i="13"/>
  <c r="I30" i="13"/>
  <c r="M22" i="13"/>
  <c r="L22" i="13"/>
  <c r="K22" i="13"/>
  <c r="J22" i="13"/>
  <c r="I22" i="13"/>
  <c r="M17" i="13"/>
  <c r="L17" i="13"/>
  <c r="K17" i="13"/>
  <c r="J17" i="13"/>
  <c r="I17" i="13"/>
  <c r="M13" i="13"/>
  <c r="L13" i="13"/>
  <c r="K13" i="13"/>
  <c r="I13" i="13"/>
  <c r="J13" i="13"/>
  <c r="M9" i="13"/>
  <c r="L9" i="13"/>
  <c r="K9" i="13"/>
  <c r="J9" i="13"/>
  <c r="I9" i="13"/>
  <c r="Z13" i="16"/>
  <c r="X13" i="16"/>
  <c r="W13" i="16"/>
  <c r="Y13" i="16"/>
  <c r="V21" i="16"/>
  <c r="Z12" i="16"/>
  <c r="Y12" i="16"/>
  <c r="X12" i="16"/>
  <c r="W12" i="16"/>
  <c r="Z16" i="16"/>
  <c r="Y16" i="16"/>
  <c r="X16" i="16"/>
  <c r="W16" i="16"/>
  <c r="Z20" i="16"/>
  <c r="Y20" i="16"/>
  <c r="X20" i="16"/>
  <c r="AA20" i="16"/>
  <c r="W20" i="16"/>
  <c r="X11" i="16"/>
  <c r="W11" i="16"/>
  <c r="Z11" i="16"/>
  <c r="Y11" i="16"/>
  <c r="X15" i="16"/>
  <c r="W15" i="16"/>
  <c r="Y15" i="16"/>
  <c r="Z15" i="16"/>
  <c r="X19" i="16"/>
  <c r="W19" i="16"/>
  <c r="Z19" i="16"/>
  <c r="Y19" i="16"/>
  <c r="Z10" i="16"/>
  <c r="Y10" i="16"/>
  <c r="X10" i="16"/>
  <c r="W10" i="16"/>
  <c r="V9" i="16"/>
  <c r="AA17" i="16" s="1"/>
  <c r="Z14" i="16"/>
  <c r="Y14" i="16"/>
  <c r="X14" i="16"/>
  <c r="W14" i="16"/>
  <c r="AA14" i="16"/>
  <c r="Z18" i="16"/>
  <c r="Y18" i="16"/>
  <c r="W18" i="16"/>
  <c r="AA18" i="16"/>
  <c r="X18" i="16"/>
  <c r="W20" i="15"/>
  <c r="AA20" i="15"/>
  <c r="Z20" i="15"/>
  <c r="Y20" i="15"/>
  <c r="X20" i="15"/>
  <c r="W16" i="15"/>
  <c r="AA16" i="15"/>
  <c r="Z16" i="15"/>
  <c r="Y16" i="15"/>
  <c r="X16" i="15"/>
  <c r="W12" i="15"/>
  <c r="AA12" i="15"/>
  <c r="Z12" i="15"/>
  <c r="Y12" i="15"/>
  <c r="X12" i="15"/>
  <c r="T16" i="14"/>
  <c r="V16" i="14"/>
  <c r="U16" i="14"/>
  <c r="I156" i="13"/>
  <c r="M156" i="13"/>
  <c r="L156" i="13"/>
  <c r="K156" i="13"/>
  <c r="J156" i="13"/>
  <c r="I148" i="13"/>
  <c r="M148" i="13"/>
  <c r="L148" i="13"/>
  <c r="K148" i="13"/>
  <c r="J148" i="13"/>
  <c r="I139" i="13"/>
  <c r="M139" i="13"/>
  <c r="L139" i="13"/>
  <c r="K139" i="13"/>
  <c r="J139" i="13"/>
  <c r="I130" i="13"/>
  <c r="M130" i="13"/>
  <c r="L130" i="13"/>
  <c r="K130" i="13"/>
  <c r="J130" i="13"/>
  <c r="I122" i="13"/>
  <c r="M122" i="13"/>
  <c r="L122" i="13"/>
  <c r="K122" i="13"/>
  <c r="J122" i="13"/>
  <c r="I113" i="13"/>
  <c r="M113" i="13"/>
  <c r="L113" i="13"/>
  <c r="K113" i="13"/>
  <c r="J113" i="13"/>
  <c r="I96" i="13"/>
  <c r="H104" i="13"/>
  <c r="M96" i="13"/>
  <c r="L96" i="13"/>
  <c r="K96" i="13"/>
  <c r="J96" i="13"/>
  <c r="I87" i="13"/>
  <c r="M87" i="13"/>
  <c r="L87" i="13"/>
  <c r="K87" i="13"/>
  <c r="J87" i="13"/>
  <c r="I79" i="13"/>
  <c r="M79" i="13"/>
  <c r="L79" i="13"/>
  <c r="K79" i="13"/>
  <c r="J79" i="13"/>
  <c r="I70" i="13"/>
  <c r="M70" i="13"/>
  <c r="L70" i="13"/>
  <c r="K70" i="13"/>
  <c r="J70" i="13"/>
  <c r="I61" i="13"/>
  <c r="M61" i="13"/>
  <c r="L61" i="13"/>
  <c r="K61" i="13"/>
  <c r="J61" i="13"/>
  <c r="I53" i="13"/>
  <c r="M53" i="13"/>
  <c r="L53" i="13"/>
  <c r="K53" i="13"/>
  <c r="J53" i="13"/>
  <c r="I44" i="13"/>
  <c r="M44" i="13"/>
  <c r="L44" i="13"/>
  <c r="K44" i="13"/>
  <c r="J44" i="13"/>
  <c r="I36" i="13"/>
  <c r="M36" i="13"/>
  <c r="L36" i="13"/>
  <c r="J36" i="13"/>
  <c r="K36" i="13"/>
  <c r="I27" i="13"/>
  <c r="M27" i="13"/>
  <c r="L27" i="13"/>
  <c r="K27" i="13"/>
  <c r="J27" i="13"/>
  <c r="J153" i="13"/>
  <c r="I153" i="13"/>
  <c r="M153" i="13"/>
  <c r="L153" i="13"/>
  <c r="K153" i="13"/>
  <c r="J144" i="13"/>
  <c r="I144" i="13"/>
  <c r="M144" i="13"/>
  <c r="L144" i="13"/>
  <c r="K144" i="13"/>
  <c r="J136" i="13"/>
  <c r="I136" i="13"/>
  <c r="M136" i="13"/>
  <c r="L136" i="13"/>
  <c r="K136" i="13"/>
  <c r="J127" i="13"/>
  <c r="I127" i="13"/>
  <c r="M127" i="13"/>
  <c r="L127" i="13"/>
  <c r="K127" i="13"/>
  <c r="J110" i="13"/>
  <c r="I110" i="13"/>
  <c r="H118" i="13"/>
  <c r="M110" i="13"/>
  <c r="L110" i="13"/>
  <c r="K110" i="13"/>
  <c r="J101" i="13"/>
  <c r="I101" i="13"/>
  <c r="M101" i="13"/>
  <c r="L101" i="13"/>
  <c r="K101" i="13"/>
  <c r="J93" i="13"/>
  <c r="I93" i="13"/>
  <c r="M93" i="13"/>
  <c r="L93" i="13"/>
  <c r="K93" i="13"/>
  <c r="J84" i="13"/>
  <c r="I84" i="13"/>
  <c r="M84" i="13"/>
  <c r="L84" i="13"/>
  <c r="K84" i="13"/>
  <c r="J75" i="13"/>
  <c r="I75" i="13"/>
  <c r="M75" i="13"/>
  <c r="L75" i="13"/>
  <c r="K75" i="13"/>
  <c r="J67" i="13"/>
  <c r="I67" i="13"/>
  <c r="M67" i="13"/>
  <c r="L67" i="13"/>
  <c r="K67" i="13"/>
  <c r="Y17" i="15"/>
  <c r="X17" i="15"/>
  <c r="W17" i="15"/>
  <c r="AA17" i="15"/>
  <c r="Z17" i="15"/>
  <c r="Y13" i="15"/>
  <c r="X13" i="15"/>
  <c r="W13" i="15"/>
  <c r="V21" i="15"/>
  <c r="AA13" i="15"/>
  <c r="Z13" i="15"/>
  <c r="Y9" i="15"/>
  <c r="X9" i="15"/>
  <c r="W9" i="15"/>
  <c r="AA9" i="15"/>
  <c r="Z9" i="15"/>
  <c r="V22" i="14"/>
  <c r="U22" i="14"/>
  <c r="T22" i="14"/>
  <c r="V14" i="14"/>
  <c r="U14" i="14"/>
  <c r="T14" i="14"/>
  <c r="K158" i="13"/>
  <c r="J158" i="13"/>
  <c r="I158" i="13"/>
  <c r="M158" i="13"/>
  <c r="L158" i="13"/>
  <c r="K150" i="13"/>
  <c r="J150" i="13"/>
  <c r="I150" i="13"/>
  <c r="M150" i="13"/>
  <c r="L150" i="13"/>
  <c r="K141" i="13"/>
  <c r="J141" i="13"/>
  <c r="I141" i="13"/>
  <c r="M141" i="13"/>
  <c r="L141" i="13"/>
  <c r="K124" i="13"/>
  <c r="J124" i="13"/>
  <c r="I124" i="13"/>
  <c r="H132" i="13"/>
  <c r="M124" i="13"/>
  <c r="L124" i="13"/>
  <c r="K115" i="13"/>
  <c r="J115" i="13"/>
  <c r="I115" i="13"/>
  <c r="M115" i="13"/>
  <c r="L115" i="13"/>
  <c r="K107" i="13"/>
  <c r="J107" i="13"/>
  <c r="I107" i="13"/>
  <c r="M107" i="13"/>
  <c r="L107" i="13"/>
  <c r="K98" i="13"/>
  <c r="J98" i="13"/>
  <c r="I98" i="13"/>
  <c r="M98" i="13"/>
  <c r="L98" i="13"/>
  <c r="K89" i="13"/>
  <c r="J89" i="13"/>
  <c r="I89" i="13"/>
  <c r="M89" i="13"/>
  <c r="L89" i="13"/>
  <c r="K81" i="13"/>
  <c r="J81" i="13"/>
  <c r="I81" i="13"/>
  <c r="M81" i="13"/>
  <c r="L81" i="13"/>
  <c r="K72" i="13"/>
  <c r="J72" i="13"/>
  <c r="I72" i="13"/>
  <c r="M72" i="13"/>
  <c r="L72" i="13"/>
  <c r="K64" i="13"/>
  <c r="J64" i="13"/>
  <c r="I64" i="13"/>
  <c r="M64" i="13"/>
  <c r="L64" i="13"/>
  <c r="K55" i="13"/>
  <c r="J55" i="13"/>
  <c r="I55" i="13"/>
  <c r="M55" i="13"/>
  <c r="L55" i="13"/>
  <c r="K46" i="13"/>
  <c r="J46" i="13"/>
  <c r="I46" i="13"/>
  <c r="M46" i="13"/>
  <c r="L46" i="13"/>
  <c r="K38" i="13"/>
  <c r="J38" i="13"/>
  <c r="I38" i="13"/>
  <c r="M38" i="13"/>
  <c r="L38" i="13"/>
  <c r="K29" i="13"/>
  <c r="J29" i="13"/>
  <c r="L29" i="13"/>
  <c r="I29" i="13"/>
  <c r="M29" i="13"/>
  <c r="V21" i="14"/>
  <c r="U21" i="14"/>
  <c r="T21" i="14"/>
  <c r="V13" i="14"/>
  <c r="U13" i="14"/>
  <c r="T13" i="14"/>
  <c r="L155" i="13"/>
  <c r="K155" i="13"/>
  <c r="J155" i="13"/>
  <c r="I155" i="13"/>
  <c r="M155" i="13"/>
  <c r="L138" i="13"/>
  <c r="K138" i="13"/>
  <c r="J138" i="13"/>
  <c r="I138" i="13"/>
  <c r="H146" i="13"/>
  <c r="M138" i="13"/>
  <c r="L129" i="13"/>
  <c r="K129" i="13"/>
  <c r="J129" i="13"/>
  <c r="I129" i="13"/>
  <c r="M129" i="13"/>
  <c r="L121" i="13"/>
  <c r="K121" i="13"/>
  <c r="J121" i="13"/>
  <c r="I121" i="13"/>
  <c r="M121" i="13"/>
  <c r="L112" i="13"/>
  <c r="K112" i="13"/>
  <c r="J112" i="13"/>
  <c r="I112" i="13"/>
  <c r="M112" i="13"/>
  <c r="L103" i="13"/>
  <c r="K103" i="13"/>
  <c r="J103" i="13"/>
  <c r="I103" i="13"/>
  <c r="M103" i="13"/>
  <c r="L95" i="13"/>
  <c r="K95" i="13"/>
  <c r="J95" i="13"/>
  <c r="I95" i="13"/>
  <c r="M95" i="13"/>
  <c r="L86" i="13"/>
  <c r="K86" i="13"/>
  <c r="J86" i="13"/>
  <c r="I86" i="13"/>
  <c r="M86" i="13"/>
  <c r="L78" i="13"/>
  <c r="K78" i="13"/>
  <c r="J78" i="13"/>
  <c r="I78" i="13"/>
  <c r="M78" i="13"/>
  <c r="L69" i="13"/>
  <c r="K69" i="13"/>
  <c r="J69" i="13"/>
  <c r="I69" i="13"/>
  <c r="M69" i="13"/>
  <c r="L60" i="13"/>
  <c r="K60" i="13"/>
  <c r="J60" i="13"/>
  <c r="I60" i="13"/>
  <c r="M60" i="13"/>
  <c r="L52" i="13"/>
  <c r="K52" i="13"/>
  <c r="J52" i="13"/>
  <c r="I52" i="13"/>
  <c r="M52" i="13"/>
  <c r="L43" i="13"/>
  <c r="K43" i="13"/>
  <c r="J43" i="13"/>
  <c r="I43" i="13"/>
  <c r="M43" i="13"/>
  <c r="L26" i="13"/>
  <c r="K26" i="13"/>
  <c r="I26" i="13"/>
  <c r="H34" i="13"/>
  <c r="M26" i="13"/>
  <c r="J26" i="13"/>
  <c r="L19" i="13"/>
  <c r="K19" i="13"/>
  <c r="I19" i="13"/>
  <c r="M19" i="13"/>
  <c r="J19" i="13"/>
  <c r="L15" i="13"/>
  <c r="K15" i="13"/>
  <c r="I15" i="13"/>
  <c r="M15" i="13"/>
  <c r="J15" i="13"/>
  <c r="L11" i="13"/>
  <c r="K11" i="13"/>
  <c r="I11" i="13"/>
  <c r="J11" i="13"/>
  <c r="M11" i="13"/>
  <c r="AA18" i="15"/>
  <c r="Z18" i="15"/>
  <c r="Y18" i="15"/>
  <c r="X18" i="15"/>
  <c r="W18" i="15"/>
  <c r="AA14" i="15"/>
  <c r="Z14" i="15"/>
  <c r="Y14" i="15"/>
  <c r="X14" i="15"/>
  <c r="W14" i="15"/>
  <c r="AA10" i="15"/>
  <c r="Z10" i="15"/>
  <c r="Y10" i="15"/>
  <c r="X10" i="15"/>
  <c r="W10" i="15"/>
  <c r="V20" i="14"/>
  <c r="U20" i="14"/>
  <c r="T20" i="14"/>
  <c r="V12" i="14"/>
  <c r="U12" i="14"/>
  <c r="T12" i="14"/>
  <c r="M152" i="13"/>
  <c r="L152" i="13"/>
  <c r="K152" i="13"/>
  <c r="J152" i="13"/>
  <c r="I152" i="13"/>
  <c r="H160" i="13"/>
  <c r="M143" i="13"/>
  <c r="L143" i="13"/>
  <c r="K143" i="13"/>
  <c r="J143" i="13"/>
  <c r="I143" i="13"/>
  <c r="M135" i="13"/>
  <c r="L135" i="13"/>
  <c r="K135" i="13"/>
  <c r="J135" i="13"/>
  <c r="I135" i="13"/>
  <c r="M126" i="13"/>
  <c r="L126" i="13"/>
  <c r="K126" i="13"/>
  <c r="J126" i="13"/>
  <c r="I126" i="13"/>
  <c r="M117" i="13"/>
  <c r="L117" i="13"/>
  <c r="K117" i="13"/>
  <c r="J117" i="13"/>
  <c r="I117" i="13"/>
  <c r="M109" i="13"/>
  <c r="L109" i="13"/>
  <c r="K109" i="13"/>
  <c r="J109" i="13"/>
  <c r="I109" i="13"/>
  <c r="M100" i="13"/>
  <c r="L100" i="13"/>
  <c r="K100" i="13"/>
  <c r="J100" i="13"/>
  <c r="I100" i="13"/>
  <c r="M92" i="13"/>
  <c r="L92" i="13"/>
  <c r="K92" i="13"/>
  <c r="J92" i="13"/>
  <c r="I92" i="13"/>
  <c r="M83" i="13"/>
  <c r="L83" i="13"/>
  <c r="K83" i="13"/>
  <c r="J83" i="13"/>
  <c r="I83" i="13"/>
  <c r="M74" i="13"/>
  <c r="L74" i="13"/>
  <c r="K74" i="13"/>
  <c r="J74" i="13"/>
  <c r="I74" i="13"/>
  <c r="M66" i="13"/>
  <c r="L66" i="13"/>
  <c r="K66" i="13"/>
  <c r="J66" i="13"/>
  <c r="I66" i="13"/>
  <c r="M57" i="13"/>
  <c r="L57" i="13"/>
  <c r="K57" i="13"/>
  <c r="J57" i="13"/>
  <c r="I57" i="13"/>
  <c r="M40" i="13"/>
  <c r="L40" i="13"/>
  <c r="J40" i="13"/>
  <c r="I40" i="13"/>
  <c r="H48" i="13"/>
  <c r="K40" i="13"/>
  <c r="M31" i="13"/>
  <c r="L31" i="13"/>
  <c r="J31" i="13"/>
  <c r="I31" i="13"/>
  <c r="K31" i="13"/>
  <c r="M23" i="13"/>
  <c r="L23" i="13"/>
  <c r="J23" i="13"/>
  <c r="I23" i="13"/>
  <c r="K23" i="13"/>
  <c r="M157" i="13"/>
  <c r="L157" i="13"/>
  <c r="K157" i="13"/>
  <c r="J157" i="13"/>
  <c r="I157" i="13"/>
  <c r="M149" i="13"/>
  <c r="L149" i="13"/>
  <c r="K149" i="13"/>
  <c r="J149" i="13"/>
  <c r="I149" i="13"/>
  <c r="M140" i="13"/>
  <c r="L140" i="13"/>
  <c r="K140" i="13"/>
  <c r="J140" i="13"/>
  <c r="I140" i="13"/>
  <c r="M131" i="13"/>
  <c r="L131" i="13"/>
  <c r="K131" i="13"/>
  <c r="J131" i="13"/>
  <c r="I131" i="13"/>
  <c r="M123" i="13"/>
  <c r="L123" i="13"/>
  <c r="K123" i="13"/>
  <c r="J123" i="13"/>
  <c r="I123" i="13"/>
  <c r="M114" i="13"/>
  <c r="L114" i="13"/>
  <c r="K114" i="13"/>
  <c r="J114" i="13"/>
  <c r="I114" i="13"/>
  <c r="M106" i="13"/>
  <c r="L106" i="13"/>
  <c r="K106" i="13"/>
  <c r="J106" i="13"/>
  <c r="I106" i="13"/>
  <c r="M97" i="13"/>
  <c r="L97" i="13"/>
  <c r="K97" i="13"/>
  <c r="J97" i="13"/>
  <c r="I97" i="13"/>
  <c r="M88" i="13"/>
  <c r="L88" i="13"/>
  <c r="K88" i="13"/>
  <c r="J88" i="13"/>
  <c r="I88" i="13"/>
  <c r="M80" i="13"/>
  <c r="L80" i="13"/>
  <c r="K80" i="13"/>
  <c r="J80" i="13"/>
  <c r="I80" i="13"/>
  <c r="M71" i="13"/>
  <c r="L71" i="13"/>
  <c r="K71" i="13"/>
  <c r="J71" i="13"/>
  <c r="I71" i="13"/>
  <c r="X56" i="12"/>
  <c r="V56" i="12"/>
  <c r="U56" i="12"/>
  <c r="N46" i="12"/>
  <c r="M46" i="12"/>
  <c r="L46" i="12"/>
  <c r="K46" i="12"/>
  <c r="J46" i="12"/>
  <c r="I46" i="12"/>
  <c r="N14" i="12"/>
  <c r="M14" i="12"/>
  <c r="L14" i="12"/>
  <c r="K14" i="12"/>
  <c r="J14" i="12"/>
  <c r="I14" i="12"/>
  <c r="X10" i="12"/>
  <c r="V10" i="12"/>
  <c r="U10" i="12"/>
  <c r="H55" i="12"/>
  <c r="N8" i="12"/>
  <c r="M8" i="12"/>
  <c r="L8" i="12"/>
  <c r="K8" i="12"/>
  <c r="J8" i="12"/>
  <c r="I8" i="12"/>
  <c r="X6" i="12"/>
  <c r="V6" i="12"/>
  <c r="U6" i="12"/>
  <c r="O75" i="10"/>
  <c r="N75" i="10"/>
  <c r="O56" i="10"/>
  <c r="N56" i="10"/>
  <c r="O37" i="10"/>
  <c r="N37" i="10"/>
  <c r="X52" i="12"/>
  <c r="V52" i="12"/>
  <c r="U52" i="12"/>
  <c r="U45" i="12"/>
  <c r="X45" i="12"/>
  <c r="V45" i="12"/>
  <c r="I43" i="12"/>
  <c r="N43" i="12"/>
  <c r="M43" i="12"/>
  <c r="L43" i="12"/>
  <c r="K43" i="12"/>
  <c r="J43" i="12"/>
  <c r="U41" i="12"/>
  <c r="X41" i="12"/>
  <c r="V41" i="12"/>
  <c r="I39" i="12"/>
  <c r="N39" i="12"/>
  <c r="M39" i="12"/>
  <c r="L39" i="12"/>
  <c r="K39" i="12"/>
  <c r="J39" i="12"/>
  <c r="U37" i="12"/>
  <c r="X37" i="12"/>
  <c r="V37" i="12"/>
  <c r="I35" i="12"/>
  <c r="N35" i="12"/>
  <c r="M35" i="12"/>
  <c r="L35" i="12"/>
  <c r="K35" i="12"/>
  <c r="J35" i="12"/>
  <c r="U33" i="12"/>
  <c r="X33" i="12"/>
  <c r="V33" i="12"/>
  <c r="I31" i="12"/>
  <c r="N31" i="12"/>
  <c r="M31" i="12"/>
  <c r="L31" i="12"/>
  <c r="K31" i="12"/>
  <c r="J31" i="12"/>
  <c r="U29" i="12"/>
  <c r="X29" i="12"/>
  <c r="V29" i="12"/>
  <c r="I27" i="12"/>
  <c r="N27" i="12"/>
  <c r="M27" i="12"/>
  <c r="L27" i="12"/>
  <c r="K27" i="12"/>
  <c r="J27" i="12"/>
  <c r="U25" i="12"/>
  <c r="X25" i="12"/>
  <c r="V25" i="12"/>
  <c r="I23" i="12"/>
  <c r="N23" i="12"/>
  <c r="M23" i="12"/>
  <c r="L23" i="12"/>
  <c r="K23" i="12"/>
  <c r="J23" i="12"/>
  <c r="U21" i="12"/>
  <c r="X21" i="12"/>
  <c r="V21" i="12"/>
  <c r="I19" i="12"/>
  <c r="N19" i="12"/>
  <c r="M19" i="12"/>
  <c r="L19" i="12"/>
  <c r="K19" i="12"/>
  <c r="J19" i="12"/>
  <c r="U17" i="12"/>
  <c r="X17" i="12"/>
  <c r="V17" i="12"/>
  <c r="I15" i="12"/>
  <c r="N15" i="12"/>
  <c r="M15" i="12"/>
  <c r="L15" i="12"/>
  <c r="K15" i="12"/>
  <c r="J15" i="12"/>
  <c r="U11" i="12"/>
  <c r="X11" i="12"/>
  <c r="V11" i="12"/>
  <c r="N105" i="10"/>
  <c r="O105" i="10"/>
  <c r="N97" i="10"/>
  <c r="O97" i="10"/>
  <c r="N59" i="10"/>
  <c r="O59" i="10"/>
  <c r="X48" i="12"/>
  <c r="V48" i="12"/>
  <c r="U48" i="12"/>
  <c r="V12" i="12"/>
  <c r="U12" i="12"/>
  <c r="X12" i="12"/>
  <c r="H56" i="12"/>
  <c r="J9" i="12"/>
  <c r="I9" i="12"/>
  <c r="N9" i="12"/>
  <c r="M9" i="12"/>
  <c r="L9" i="12"/>
  <c r="K9" i="12"/>
  <c r="V7" i="12"/>
  <c r="U7" i="12"/>
  <c r="X7" i="12"/>
  <c r="M49" i="12"/>
  <c r="L49" i="12"/>
  <c r="J49" i="12"/>
  <c r="I49" i="12"/>
  <c r="N49" i="12"/>
  <c r="K49" i="12"/>
  <c r="K48" i="12"/>
  <c r="J48" i="12"/>
  <c r="N48" i="12"/>
  <c r="M48" i="12"/>
  <c r="L48" i="12"/>
  <c r="I48" i="12"/>
  <c r="K52" i="12"/>
  <c r="J52" i="12"/>
  <c r="N52" i="12"/>
  <c r="M52" i="12"/>
  <c r="L52" i="12"/>
  <c r="I52" i="12"/>
  <c r="I47" i="12"/>
  <c r="N47" i="12"/>
  <c r="L47" i="12"/>
  <c r="M47" i="12"/>
  <c r="K47" i="12"/>
  <c r="J47" i="12"/>
  <c r="I51" i="12"/>
  <c r="N51" i="12"/>
  <c r="M51" i="12"/>
  <c r="L51" i="12"/>
  <c r="K51" i="12"/>
  <c r="J51" i="12"/>
  <c r="O100" i="10"/>
  <c r="N100" i="10"/>
  <c r="O81" i="10"/>
  <c r="N81" i="10"/>
  <c r="O62" i="10"/>
  <c r="N62" i="10"/>
  <c r="O54" i="10"/>
  <c r="N54" i="10"/>
  <c r="O35" i="10"/>
  <c r="N35" i="10"/>
  <c r="X14" i="12"/>
  <c r="V14" i="12"/>
  <c r="U14" i="12"/>
  <c r="X8" i="12"/>
  <c r="V8" i="12"/>
  <c r="U8" i="12"/>
  <c r="H53" i="12"/>
  <c r="L6" i="12"/>
  <c r="K6" i="12"/>
  <c r="J6" i="12"/>
  <c r="I6" i="12"/>
  <c r="N6" i="12"/>
  <c r="M6" i="12"/>
  <c r="O106" i="10"/>
  <c r="N106" i="10"/>
  <c r="O98" i="10"/>
  <c r="N98" i="10"/>
  <c r="O79" i="10"/>
  <c r="N79" i="10"/>
  <c r="O60" i="10"/>
  <c r="N60" i="10"/>
  <c r="O33" i="10"/>
  <c r="N33" i="10"/>
  <c r="O77" i="8"/>
  <c r="N77" i="8"/>
  <c r="M45" i="12"/>
  <c r="L45" i="12"/>
  <c r="K45" i="12"/>
  <c r="J45" i="12"/>
  <c r="I45" i="12"/>
  <c r="N45" i="12"/>
  <c r="X43" i="12"/>
  <c r="V43" i="12"/>
  <c r="U43" i="12"/>
  <c r="M41" i="12"/>
  <c r="L41" i="12"/>
  <c r="K41" i="12"/>
  <c r="J41" i="12"/>
  <c r="I41" i="12"/>
  <c r="N41" i="12"/>
  <c r="X39" i="12"/>
  <c r="V39" i="12"/>
  <c r="U39" i="12"/>
  <c r="M37" i="12"/>
  <c r="L37" i="12"/>
  <c r="K37" i="12"/>
  <c r="J37" i="12"/>
  <c r="I37" i="12"/>
  <c r="N37" i="12"/>
  <c r="X35" i="12"/>
  <c r="V35" i="12"/>
  <c r="U35" i="12"/>
  <c r="M33" i="12"/>
  <c r="L33" i="12"/>
  <c r="K33" i="12"/>
  <c r="J33" i="12"/>
  <c r="I33" i="12"/>
  <c r="N33" i="12"/>
  <c r="X31" i="12"/>
  <c r="V31" i="12"/>
  <c r="U31" i="12"/>
  <c r="M29" i="12"/>
  <c r="L29" i="12"/>
  <c r="K29" i="12"/>
  <c r="J29" i="12"/>
  <c r="I29" i="12"/>
  <c r="N29" i="12"/>
  <c r="X27" i="12"/>
  <c r="V27" i="12"/>
  <c r="U27" i="12"/>
  <c r="M25" i="12"/>
  <c r="L25" i="12"/>
  <c r="K25" i="12"/>
  <c r="J25" i="12"/>
  <c r="I25" i="12"/>
  <c r="N25" i="12"/>
  <c r="X23" i="12"/>
  <c r="V23" i="12"/>
  <c r="U23" i="12"/>
  <c r="M21" i="12"/>
  <c r="L21" i="12"/>
  <c r="K21" i="12"/>
  <c r="J21" i="12"/>
  <c r="I21" i="12"/>
  <c r="N21" i="12"/>
  <c r="X19" i="12"/>
  <c r="V19" i="12"/>
  <c r="U19" i="12"/>
  <c r="M17" i="12"/>
  <c r="L17" i="12"/>
  <c r="K17" i="12"/>
  <c r="J17" i="12"/>
  <c r="I17" i="12"/>
  <c r="N17" i="12"/>
  <c r="X15" i="12"/>
  <c r="V15" i="12"/>
  <c r="U15" i="12"/>
  <c r="M11" i="12"/>
  <c r="L11" i="12"/>
  <c r="K11" i="12"/>
  <c r="J11" i="12"/>
  <c r="I11" i="12"/>
  <c r="N11" i="12"/>
  <c r="O101" i="10"/>
  <c r="N101" i="10"/>
  <c r="O82" i="10"/>
  <c r="N82" i="10"/>
  <c r="N55" i="10"/>
  <c r="O55" i="10"/>
  <c r="N36" i="10"/>
  <c r="O36" i="10"/>
  <c r="N80" i="8"/>
  <c r="O80" i="8"/>
  <c r="N50" i="12"/>
  <c r="L50" i="12"/>
  <c r="K50" i="12"/>
  <c r="J50" i="12"/>
  <c r="M50" i="12"/>
  <c r="I50" i="12"/>
  <c r="N12" i="12"/>
  <c r="M12" i="12"/>
  <c r="L12" i="12"/>
  <c r="K12" i="12"/>
  <c r="J12" i="12"/>
  <c r="I12" i="12"/>
  <c r="X9" i="12"/>
  <c r="V9" i="12"/>
  <c r="U9" i="12"/>
  <c r="N7" i="12"/>
  <c r="M7" i="12"/>
  <c r="L7" i="12"/>
  <c r="K7" i="12"/>
  <c r="J7" i="12"/>
  <c r="H54" i="12"/>
  <c r="I7" i="12"/>
  <c r="X47" i="12"/>
  <c r="V47" i="12"/>
  <c r="U47" i="12"/>
  <c r="X51" i="12"/>
  <c r="V51" i="12"/>
  <c r="U51" i="12"/>
  <c r="X55" i="12"/>
  <c r="V55" i="12"/>
  <c r="U55" i="12"/>
  <c r="V46" i="12"/>
  <c r="X46" i="12"/>
  <c r="U46" i="12"/>
  <c r="V50" i="12"/>
  <c r="X50" i="12"/>
  <c r="U50" i="12"/>
  <c r="V54" i="12"/>
  <c r="U54" i="12"/>
  <c r="X54" i="12"/>
  <c r="U49" i="12"/>
  <c r="X49" i="12"/>
  <c r="V49" i="12"/>
  <c r="U53" i="12"/>
  <c r="X53" i="12"/>
  <c r="V53" i="12"/>
  <c r="U57" i="12"/>
  <c r="X57" i="12"/>
  <c r="V57" i="12"/>
  <c r="O104" i="10"/>
  <c r="N104" i="10"/>
  <c r="O77" i="10"/>
  <c r="N77" i="10"/>
  <c r="O58" i="10"/>
  <c r="N58" i="10"/>
  <c r="O39" i="10"/>
  <c r="N39" i="10"/>
  <c r="O31" i="10"/>
  <c r="N31" i="10"/>
  <c r="O83" i="8"/>
  <c r="N83" i="8"/>
  <c r="O75" i="8"/>
  <c r="N75" i="8"/>
  <c r="O185" i="8"/>
  <c r="N185" i="8"/>
  <c r="O146" i="8"/>
  <c r="N146" i="8"/>
  <c r="N143" i="8"/>
  <c r="O143" i="8"/>
  <c r="O148" i="8"/>
  <c r="N148" i="8"/>
  <c r="O142" i="8"/>
  <c r="N142" i="8"/>
  <c r="O150" i="8"/>
  <c r="N150" i="8"/>
  <c r="N147" i="8"/>
  <c r="O147" i="8"/>
  <c r="O144" i="8"/>
  <c r="N144" i="8"/>
  <c r="O55" i="8"/>
  <c r="N55" i="8"/>
  <c r="J41" i="6"/>
  <c r="M41" i="6"/>
  <c r="L41" i="6"/>
  <c r="K41" i="6"/>
  <c r="I41" i="6"/>
  <c r="T39" i="6"/>
  <c r="W39" i="6"/>
  <c r="V39" i="6"/>
  <c r="U39" i="6"/>
  <c r="S39" i="6"/>
  <c r="M34" i="6"/>
  <c r="L34" i="6"/>
  <c r="K34" i="6"/>
  <c r="J34" i="6"/>
  <c r="I34" i="6"/>
  <c r="W32" i="6"/>
  <c r="V32" i="6"/>
  <c r="U32" i="6"/>
  <c r="T32" i="6"/>
  <c r="S32" i="6"/>
  <c r="M26" i="6"/>
  <c r="L26" i="6"/>
  <c r="J26" i="6"/>
  <c r="K26" i="6"/>
  <c r="I26" i="6"/>
  <c r="W24" i="6"/>
  <c r="V24" i="6"/>
  <c r="U24" i="6"/>
  <c r="T24" i="6"/>
  <c r="S24" i="6"/>
  <c r="M18" i="6"/>
  <c r="L18" i="6"/>
  <c r="K18" i="6"/>
  <c r="J18" i="6"/>
  <c r="I18" i="6"/>
  <c r="M15" i="6"/>
  <c r="L15" i="6"/>
  <c r="K15" i="6"/>
  <c r="J15" i="6"/>
  <c r="I15" i="6"/>
  <c r="W13" i="6"/>
  <c r="V13" i="6"/>
  <c r="U13" i="6"/>
  <c r="T13" i="6"/>
  <c r="S13" i="6"/>
  <c r="M7" i="6"/>
  <c r="L7" i="6"/>
  <c r="K7" i="6"/>
  <c r="J7" i="6"/>
  <c r="I7" i="6"/>
  <c r="M43" i="5"/>
  <c r="L43" i="5"/>
  <c r="K43" i="5"/>
  <c r="J43" i="5"/>
  <c r="I43" i="5"/>
  <c r="W41" i="5"/>
  <c r="V41" i="5"/>
  <c r="U41" i="5"/>
  <c r="T41" i="5"/>
  <c r="S41" i="5"/>
  <c r="M35" i="5"/>
  <c r="L35" i="5"/>
  <c r="K35" i="5"/>
  <c r="J35" i="5"/>
  <c r="I35" i="5"/>
  <c r="W33" i="5"/>
  <c r="V33" i="5"/>
  <c r="U33" i="5"/>
  <c r="T33" i="5"/>
  <c r="S33" i="5"/>
  <c r="M27" i="5"/>
  <c r="L27" i="5"/>
  <c r="K27" i="5"/>
  <c r="J27" i="5"/>
  <c r="I27" i="5"/>
  <c r="W25" i="5"/>
  <c r="V25" i="5"/>
  <c r="U25" i="5"/>
  <c r="T25" i="5"/>
  <c r="S25" i="5"/>
  <c r="M19" i="5"/>
  <c r="L19" i="5"/>
  <c r="K19" i="5"/>
  <c r="J19" i="5"/>
  <c r="I19" i="5"/>
  <c r="W17" i="5"/>
  <c r="V17" i="5"/>
  <c r="U17" i="5"/>
  <c r="T17" i="5"/>
  <c r="S17" i="5"/>
  <c r="M16" i="5"/>
  <c r="L16" i="5"/>
  <c r="K16" i="5"/>
  <c r="J16" i="5"/>
  <c r="I16" i="5"/>
  <c r="W14" i="5"/>
  <c r="V14" i="5"/>
  <c r="U14" i="5"/>
  <c r="T14" i="5"/>
  <c r="S14" i="5"/>
  <c r="M8" i="5"/>
  <c r="L8" i="5"/>
  <c r="K8" i="5"/>
  <c r="I8" i="5"/>
  <c r="J8" i="5"/>
  <c r="N213" i="3"/>
  <c r="M213" i="3"/>
  <c r="L213" i="3"/>
  <c r="K213" i="3"/>
  <c r="J213" i="3"/>
  <c r="N209" i="3"/>
  <c r="M209" i="3"/>
  <c r="L209" i="3"/>
  <c r="K209" i="3"/>
  <c r="J209" i="3"/>
  <c r="E195" i="3"/>
  <c r="I193" i="3"/>
  <c r="N182" i="3"/>
  <c r="M182" i="3"/>
  <c r="L182" i="3"/>
  <c r="K182" i="3"/>
  <c r="J182" i="3"/>
  <c r="E191" i="3"/>
  <c r="N178" i="3"/>
  <c r="M178" i="3"/>
  <c r="I189" i="3"/>
  <c r="L178" i="3"/>
  <c r="K178" i="3"/>
  <c r="J178" i="3"/>
  <c r="E187" i="3"/>
  <c r="N174" i="3"/>
  <c r="M174" i="3"/>
  <c r="L174" i="3"/>
  <c r="K174" i="3"/>
  <c r="J174" i="3"/>
  <c r="N170" i="3"/>
  <c r="M170" i="3"/>
  <c r="L170" i="3"/>
  <c r="K170" i="3"/>
  <c r="J170" i="3"/>
  <c r="N166" i="3"/>
  <c r="M166" i="3"/>
  <c r="L166" i="3"/>
  <c r="K166" i="3"/>
  <c r="J166" i="3"/>
  <c r="N162" i="3"/>
  <c r="M162" i="3"/>
  <c r="L162" i="3"/>
  <c r="K162" i="3"/>
  <c r="J162" i="3"/>
  <c r="N158" i="3"/>
  <c r="M158" i="3"/>
  <c r="L158" i="3"/>
  <c r="K158" i="3"/>
  <c r="J158" i="3"/>
  <c r="N154" i="3"/>
  <c r="M154" i="3"/>
  <c r="L154" i="3"/>
  <c r="K154" i="3"/>
  <c r="J154" i="3"/>
  <c r="N140" i="3"/>
  <c r="M140" i="3"/>
  <c r="L140" i="3"/>
  <c r="K140" i="3"/>
  <c r="J140" i="3"/>
  <c r="N136" i="3"/>
  <c r="M136" i="3"/>
  <c r="L136" i="3"/>
  <c r="K136" i="3"/>
  <c r="J136" i="3"/>
  <c r="O273" i="8"/>
  <c r="N273" i="8"/>
  <c r="O255" i="8"/>
  <c r="N255" i="8"/>
  <c r="O234" i="8"/>
  <c r="N234" i="8"/>
  <c r="N231" i="8"/>
  <c r="O231" i="8"/>
  <c r="O236" i="8"/>
  <c r="N236" i="8"/>
  <c r="O230" i="8"/>
  <c r="N230" i="8"/>
  <c r="O238" i="8"/>
  <c r="N238" i="8"/>
  <c r="N235" i="8"/>
  <c r="O235" i="8"/>
  <c r="O232" i="8"/>
  <c r="N232" i="8"/>
  <c r="O167" i="8"/>
  <c r="N167" i="8"/>
  <c r="O119" i="8"/>
  <c r="N119" i="8"/>
  <c r="K44" i="6"/>
  <c r="M44" i="6"/>
  <c r="I44" i="6"/>
  <c r="L44" i="6"/>
  <c r="J44" i="6"/>
  <c r="U42" i="6"/>
  <c r="W42" i="6"/>
  <c r="S42" i="6"/>
  <c r="V42" i="6"/>
  <c r="T42" i="6"/>
  <c r="S35" i="6"/>
  <c r="W35" i="6"/>
  <c r="V35" i="6"/>
  <c r="U35" i="6"/>
  <c r="T35" i="6"/>
  <c r="I29" i="6"/>
  <c r="M29" i="6"/>
  <c r="K29" i="6"/>
  <c r="L29" i="6"/>
  <c r="J29" i="6"/>
  <c r="S27" i="6"/>
  <c r="W27" i="6"/>
  <c r="V27" i="6"/>
  <c r="U27" i="6"/>
  <c r="T27" i="6"/>
  <c r="I21" i="6"/>
  <c r="M21" i="6"/>
  <c r="L21" i="6"/>
  <c r="K21" i="6"/>
  <c r="J21" i="6"/>
  <c r="S19" i="6"/>
  <c r="W19" i="6"/>
  <c r="V19" i="6"/>
  <c r="U19" i="6"/>
  <c r="T19" i="6"/>
  <c r="S16" i="6"/>
  <c r="W16" i="6"/>
  <c r="V16" i="6"/>
  <c r="U16" i="6"/>
  <c r="T16" i="6"/>
  <c r="I10" i="6"/>
  <c r="M10" i="6"/>
  <c r="L10" i="6"/>
  <c r="K10" i="6"/>
  <c r="J10" i="6"/>
  <c r="S8" i="6"/>
  <c r="W8" i="6"/>
  <c r="V8" i="6"/>
  <c r="U8" i="6"/>
  <c r="T8" i="6"/>
  <c r="S52" i="5"/>
  <c r="W52" i="5"/>
  <c r="V52" i="5"/>
  <c r="U52" i="5"/>
  <c r="T52" i="5"/>
  <c r="I46" i="5"/>
  <c r="M46" i="5"/>
  <c r="L46" i="5"/>
  <c r="K46" i="5"/>
  <c r="J46" i="5"/>
  <c r="S44" i="5"/>
  <c r="W44" i="5"/>
  <c r="V44" i="5"/>
  <c r="U44" i="5"/>
  <c r="T44" i="5"/>
  <c r="I38" i="5"/>
  <c r="M38" i="5"/>
  <c r="L38" i="5"/>
  <c r="K38" i="5"/>
  <c r="J38" i="5"/>
  <c r="S36" i="5"/>
  <c r="W36" i="5"/>
  <c r="V36" i="5"/>
  <c r="U36" i="5"/>
  <c r="T36" i="5"/>
  <c r="I30" i="5"/>
  <c r="M30" i="5"/>
  <c r="L30" i="5"/>
  <c r="K30" i="5"/>
  <c r="J30" i="5"/>
  <c r="S28" i="5"/>
  <c r="W28" i="5"/>
  <c r="V28" i="5"/>
  <c r="U28" i="5"/>
  <c r="T28" i="5"/>
  <c r="I22" i="5"/>
  <c r="M22" i="5"/>
  <c r="L22" i="5"/>
  <c r="K22" i="5"/>
  <c r="J22" i="5"/>
  <c r="S20" i="5"/>
  <c r="W20" i="5"/>
  <c r="V20" i="5"/>
  <c r="U20" i="5"/>
  <c r="T20" i="5"/>
  <c r="I11" i="5"/>
  <c r="M11" i="5"/>
  <c r="L11" i="5"/>
  <c r="J11" i="5"/>
  <c r="K11" i="5"/>
  <c r="S9" i="5"/>
  <c r="W9" i="5"/>
  <c r="V9" i="5"/>
  <c r="T9" i="5"/>
  <c r="U9" i="5"/>
  <c r="H193" i="3"/>
  <c r="H189" i="3"/>
  <c r="F67" i="2"/>
  <c r="F43" i="2"/>
  <c r="N57" i="8"/>
  <c r="O57" i="8"/>
  <c r="K40" i="6"/>
  <c r="J40" i="6"/>
  <c r="I40" i="6"/>
  <c r="M40" i="6"/>
  <c r="L40" i="6"/>
  <c r="U38" i="6"/>
  <c r="T38" i="6"/>
  <c r="S38" i="6"/>
  <c r="W38" i="6"/>
  <c r="V38" i="6"/>
  <c r="J32" i="6"/>
  <c r="I32" i="6"/>
  <c r="M32" i="6"/>
  <c r="L32" i="6"/>
  <c r="K32" i="6"/>
  <c r="T30" i="6"/>
  <c r="S30" i="6"/>
  <c r="V30" i="6"/>
  <c r="W30" i="6"/>
  <c r="U30" i="6"/>
  <c r="J24" i="6"/>
  <c r="I24" i="6"/>
  <c r="M24" i="6"/>
  <c r="L24" i="6"/>
  <c r="K24" i="6"/>
  <c r="T22" i="6"/>
  <c r="S22" i="6"/>
  <c r="W22" i="6"/>
  <c r="V22" i="6"/>
  <c r="U22" i="6"/>
  <c r="J13" i="6"/>
  <c r="I13" i="6"/>
  <c r="M13" i="6"/>
  <c r="L13" i="6"/>
  <c r="K13" i="6"/>
  <c r="T11" i="6"/>
  <c r="S11" i="6"/>
  <c r="W11" i="6"/>
  <c r="V11" i="6"/>
  <c r="U11" i="6"/>
  <c r="J49" i="5"/>
  <c r="I49" i="5"/>
  <c r="M49" i="5"/>
  <c r="L49" i="5"/>
  <c r="K49" i="5"/>
  <c r="T47" i="5"/>
  <c r="S47" i="5"/>
  <c r="W47" i="5"/>
  <c r="V47" i="5"/>
  <c r="U47" i="5"/>
  <c r="J41" i="5"/>
  <c r="I41" i="5"/>
  <c r="M41" i="5"/>
  <c r="L41" i="5"/>
  <c r="K41" i="5"/>
  <c r="T39" i="5"/>
  <c r="S39" i="5"/>
  <c r="W39" i="5"/>
  <c r="V39" i="5"/>
  <c r="U39" i="5"/>
  <c r="J33" i="5"/>
  <c r="I33" i="5"/>
  <c r="M33" i="5"/>
  <c r="L33" i="5"/>
  <c r="K33" i="5"/>
  <c r="T31" i="5"/>
  <c r="S31" i="5"/>
  <c r="W31" i="5"/>
  <c r="V31" i="5"/>
  <c r="U31" i="5"/>
  <c r="J25" i="5"/>
  <c r="I25" i="5"/>
  <c r="M25" i="5"/>
  <c r="L25" i="5"/>
  <c r="K25" i="5"/>
  <c r="T23" i="5"/>
  <c r="S23" i="5"/>
  <c r="W23" i="5"/>
  <c r="V23" i="5"/>
  <c r="U23" i="5"/>
  <c r="J17" i="5"/>
  <c r="I17" i="5"/>
  <c r="M17" i="5"/>
  <c r="L17" i="5"/>
  <c r="K17" i="5"/>
  <c r="J14" i="5"/>
  <c r="I14" i="5"/>
  <c r="M14" i="5"/>
  <c r="K14" i="5"/>
  <c r="L14" i="5"/>
  <c r="T12" i="5"/>
  <c r="S12" i="5"/>
  <c r="W12" i="5"/>
  <c r="U12" i="5"/>
  <c r="V12" i="5"/>
  <c r="K216" i="3"/>
  <c r="J216" i="3"/>
  <c r="N216" i="3"/>
  <c r="M216" i="3"/>
  <c r="L216" i="3"/>
  <c r="K212" i="3"/>
  <c r="J212" i="3"/>
  <c r="N212" i="3"/>
  <c r="M212" i="3"/>
  <c r="L212" i="3"/>
  <c r="K208" i="3"/>
  <c r="J208" i="3"/>
  <c r="N208" i="3"/>
  <c r="M208" i="3"/>
  <c r="L208" i="3"/>
  <c r="K185" i="3"/>
  <c r="J185" i="3"/>
  <c r="N185" i="3"/>
  <c r="I196" i="3"/>
  <c r="M185" i="3"/>
  <c r="L185" i="3"/>
  <c r="E194" i="3"/>
  <c r="K181" i="3"/>
  <c r="J181" i="3"/>
  <c r="I192" i="3"/>
  <c r="N181" i="3"/>
  <c r="M181" i="3"/>
  <c r="L181" i="3"/>
  <c r="E190" i="3"/>
  <c r="M190" i="3" s="1"/>
  <c r="K177" i="3"/>
  <c r="J177" i="3"/>
  <c r="N177" i="3"/>
  <c r="I188" i="3"/>
  <c r="M177" i="3"/>
  <c r="L177" i="3"/>
  <c r="E186" i="3"/>
  <c r="K173" i="3"/>
  <c r="J173" i="3"/>
  <c r="N173" i="3"/>
  <c r="M173" i="3"/>
  <c r="L173" i="3"/>
  <c r="K169" i="3"/>
  <c r="J169" i="3"/>
  <c r="N169" i="3"/>
  <c r="M169" i="3"/>
  <c r="L169" i="3"/>
  <c r="K165" i="3"/>
  <c r="J165" i="3"/>
  <c r="N165" i="3"/>
  <c r="M165" i="3"/>
  <c r="L165" i="3"/>
  <c r="K161" i="3"/>
  <c r="J161" i="3"/>
  <c r="N161" i="3"/>
  <c r="M161" i="3"/>
  <c r="L161" i="3"/>
  <c r="K157" i="3"/>
  <c r="J157" i="3"/>
  <c r="N157" i="3"/>
  <c r="M157" i="3"/>
  <c r="L157" i="3"/>
  <c r="K153" i="3"/>
  <c r="J153" i="3"/>
  <c r="N153" i="3"/>
  <c r="M153" i="3"/>
  <c r="L153" i="3"/>
  <c r="K143" i="3"/>
  <c r="J143" i="3"/>
  <c r="N143" i="3"/>
  <c r="M143" i="3"/>
  <c r="L143" i="3"/>
  <c r="K139" i="3"/>
  <c r="J139" i="3"/>
  <c r="N139" i="3"/>
  <c r="M139" i="3"/>
  <c r="L139" i="3"/>
  <c r="E43" i="2"/>
  <c r="M43" i="2" s="1"/>
  <c r="K38" i="2"/>
  <c r="J38" i="2"/>
  <c r="N38" i="2"/>
  <c r="M38" i="2"/>
  <c r="L38" i="2"/>
  <c r="O256" i="8"/>
  <c r="N256" i="8"/>
  <c r="N253" i="8"/>
  <c r="O253" i="8"/>
  <c r="O258" i="8"/>
  <c r="N258" i="8"/>
  <c r="O252" i="8"/>
  <c r="N252" i="8"/>
  <c r="O260" i="8"/>
  <c r="N260" i="8"/>
  <c r="N257" i="8"/>
  <c r="O257" i="8"/>
  <c r="O254" i="8"/>
  <c r="N254" i="8"/>
  <c r="O168" i="8"/>
  <c r="N168" i="8"/>
  <c r="N165" i="8"/>
  <c r="O165" i="8"/>
  <c r="O170" i="8"/>
  <c r="N170" i="8"/>
  <c r="O164" i="8"/>
  <c r="N164" i="8"/>
  <c r="O172" i="8"/>
  <c r="N172" i="8"/>
  <c r="N169" i="8"/>
  <c r="O169" i="8"/>
  <c r="O166" i="8"/>
  <c r="N166" i="8"/>
  <c r="S44" i="6"/>
  <c r="W44" i="6"/>
  <c r="V44" i="6"/>
  <c r="U44" i="6"/>
  <c r="T44" i="6"/>
  <c r="U33" i="6"/>
  <c r="T33" i="6"/>
  <c r="S33" i="6"/>
  <c r="W33" i="6"/>
  <c r="V33" i="6"/>
  <c r="U25" i="6"/>
  <c r="T25" i="6"/>
  <c r="S25" i="6"/>
  <c r="W25" i="6"/>
  <c r="V25" i="6"/>
  <c r="K19" i="6"/>
  <c r="J19" i="6"/>
  <c r="I19" i="6"/>
  <c r="M19" i="6"/>
  <c r="L19" i="6"/>
  <c r="U17" i="6"/>
  <c r="T17" i="6"/>
  <c r="S17" i="6"/>
  <c r="W17" i="6"/>
  <c r="V17" i="6"/>
  <c r="U14" i="6"/>
  <c r="T14" i="6"/>
  <c r="S14" i="6"/>
  <c r="W14" i="6"/>
  <c r="V14" i="6"/>
  <c r="T43" i="6"/>
  <c r="S43" i="6"/>
  <c r="W43" i="6"/>
  <c r="V43" i="6"/>
  <c r="U43" i="6"/>
  <c r="T51" i="6"/>
  <c r="S51" i="6"/>
  <c r="V51" i="6"/>
  <c r="U51" i="6"/>
  <c r="W51" i="6"/>
  <c r="W40" i="6"/>
  <c r="S40" i="6"/>
  <c r="V40" i="6"/>
  <c r="U40" i="6"/>
  <c r="T40" i="6"/>
  <c r="W48" i="6"/>
  <c r="S48" i="6"/>
  <c r="U48" i="6"/>
  <c r="T48" i="6"/>
  <c r="V48" i="6"/>
  <c r="V37" i="6"/>
  <c r="W37" i="6"/>
  <c r="U37" i="6"/>
  <c r="T37" i="6"/>
  <c r="S37" i="6"/>
  <c r="V45" i="6"/>
  <c r="T45" i="6"/>
  <c r="S45" i="6"/>
  <c r="W45" i="6"/>
  <c r="U45" i="6"/>
  <c r="V41" i="6"/>
  <c r="U41" i="6"/>
  <c r="T41" i="6"/>
  <c r="W41" i="6"/>
  <c r="S41" i="6"/>
  <c r="V49" i="6"/>
  <c r="U49" i="6"/>
  <c r="T49" i="6"/>
  <c r="S49" i="6"/>
  <c r="W49" i="6"/>
  <c r="O123" i="8"/>
  <c r="N123" i="8"/>
  <c r="J49" i="6"/>
  <c r="M49" i="6"/>
  <c r="L49" i="6"/>
  <c r="K49" i="6"/>
  <c r="I49" i="6"/>
  <c r="L30" i="6"/>
  <c r="K30" i="6"/>
  <c r="J30" i="6"/>
  <c r="I30" i="6"/>
  <c r="M30" i="6"/>
  <c r="V28" i="6"/>
  <c r="U28" i="6"/>
  <c r="T28" i="6"/>
  <c r="S28" i="6"/>
  <c r="W28" i="6"/>
  <c r="L22" i="6"/>
  <c r="K22" i="6"/>
  <c r="J22" i="6"/>
  <c r="I22" i="6"/>
  <c r="M22" i="6"/>
  <c r="V20" i="6"/>
  <c r="U20" i="6"/>
  <c r="T20" i="6"/>
  <c r="S20" i="6"/>
  <c r="W20" i="6"/>
  <c r="L11" i="6"/>
  <c r="K11" i="6"/>
  <c r="J11" i="6"/>
  <c r="I11" i="6"/>
  <c r="M11" i="6"/>
  <c r="V9" i="6"/>
  <c r="U9" i="6"/>
  <c r="T9" i="6"/>
  <c r="S9" i="6"/>
  <c r="W9" i="6"/>
  <c r="L47" i="5"/>
  <c r="K47" i="5"/>
  <c r="J47" i="5"/>
  <c r="I47" i="5"/>
  <c r="M47" i="5"/>
  <c r="V45" i="5"/>
  <c r="U45" i="5"/>
  <c r="T45" i="5"/>
  <c r="S45" i="5"/>
  <c r="W45" i="5"/>
  <c r="L39" i="5"/>
  <c r="K39" i="5"/>
  <c r="J39" i="5"/>
  <c r="I39" i="5"/>
  <c r="M39" i="5"/>
  <c r="V37" i="5"/>
  <c r="U37" i="5"/>
  <c r="T37" i="5"/>
  <c r="S37" i="5"/>
  <c r="W37" i="5"/>
  <c r="L31" i="5"/>
  <c r="K31" i="5"/>
  <c r="I31" i="5"/>
  <c r="J31" i="5"/>
  <c r="M31" i="5"/>
  <c r="V29" i="5"/>
  <c r="U29" i="5"/>
  <c r="T29" i="5"/>
  <c r="S29" i="5"/>
  <c r="W29" i="5"/>
  <c r="L23" i="5"/>
  <c r="K23" i="5"/>
  <c r="J23" i="5"/>
  <c r="I23" i="5"/>
  <c r="M23" i="5"/>
  <c r="V21" i="5"/>
  <c r="U21" i="5"/>
  <c r="T21" i="5"/>
  <c r="S21" i="5"/>
  <c r="W21" i="5"/>
  <c r="L12" i="5"/>
  <c r="K12" i="5"/>
  <c r="J12" i="5"/>
  <c r="I12" i="5"/>
  <c r="M12" i="5"/>
  <c r="M215" i="3"/>
  <c r="L215" i="3"/>
  <c r="K215" i="3"/>
  <c r="J215" i="3"/>
  <c r="N215" i="3"/>
  <c r="M211" i="3"/>
  <c r="J211" i="3"/>
  <c r="L211" i="3"/>
  <c r="K211" i="3"/>
  <c r="N211" i="3"/>
  <c r="M184" i="3"/>
  <c r="L184" i="3"/>
  <c r="K184" i="3"/>
  <c r="J184" i="3"/>
  <c r="I195" i="3"/>
  <c r="N184" i="3"/>
  <c r="E193" i="3"/>
  <c r="M180" i="3"/>
  <c r="L180" i="3"/>
  <c r="K180" i="3"/>
  <c r="I191" i="3"/>
  <c r="J180" i="3"/>
  <c r="N180" i="3"/>
  <c r="E189" i="3"/>
  <c r="M176" i="3"/>
  <c r="L176" i="3"/>
  <c r="K176" i="3"/>
  <c r="J176" i="3"/>
  <c r="I187" i="3"/>
  <c r="N176" i="3"/>
  <c r="M172" i="3"/>
  <c r="J172" i="3"/>
  <c r="L172" i="3"/>
  <c r="K172" i="3"/>
  <c r="N172" i="3"/>
  <c r="M168" i="3"/>
  <c r="J168" i="3"/>
  <c r="L168" i="3"/>
  <c r="K168" i="3"/>
  <c r="N168" i="3"/>
  <c r="M164" i="3"/>
  <c r="J164" i="3"/>
  <c r="L164" i="3"/>
  <c r="K164" i="3"/>
  <c r="N164" i="3"/>
  <c r="M160" i="3"/>
  <c r="L160" i="3"/>
  <c r="K160" i="3"/>
  <c r="J160" i="3"/>
  <c r="N160" i="3"/>
  <c r="M156" i="3"/>
  <c r="L156" i="3"/>
  <c r="K156" i="3"/>
  <c r="J156" i="3"/>
  <c r="N156" i="3"/>
  <c r="M142" i="3"/>
  <c r="L142" i="3"/>
  <c r="J142" i="3"/>
  <c r="K142" i="3"/>
  <c r="N142" i="3"/>
  <c r="M138" i="3"/>
  <c r="L138" i="3"/>
  <c r="J138" i="3"/>
  <c r="K138" i="3"/>
  <c r="N138" i="3"/>
  <c r="O278" i="8"/>
  <c r="N278" i="8"/>
  <c r="N275" i="8"/>
  <c r="O275" i="8"/>
  <c r="O280" i="8"/>
  <c r="N280" i="8"/>
  <c r="O274" i="8"/>
  <c r="N274" i="8"/>
  <c r="O282" i="8"/>
  <c r="N282" i="8"/>
  <c r="N279" i="8"/>
  <c r="O279" i="8"/>
  <c r="O276" i="8"/>
  <c r="N276" i="8"/>
  <c r="O190" i="8"/>
  <c r="N190" i="8"/>
  <c r="N187" i="8"/>
  <c r="O187" i="8"/>
  <c r="O192" i="8"/>
  <c r="N192" i="8"/>
  <c r="O186" i="8"/>
  <c r="N186" i="8"/>
  <c r="O194" i="8"/>
  <c r="N194" i="8"/>
  <c r="N191" i="8"/>
  <c r="O191" i="8"/>
  <c r="O188" i="8"/>
  <c r="N188" i="8"/>
  <c r="O124" i="8"/>
  <c r="N124" i="8"/>
  <c r="N121" i="8"/>
  <c r="O121" i="8"/>
  <c r="O126" i="8"/>
  <c r="N126" i="8"/>
  <c r="O120" i="8"/>
  <c r="N120" i="8"/>
  <c r="O128" i="8"/>
  <c r="N128" i="8"/>
  <c r="N125" i="8"/>
  <c r="O125" i="8"/>
  <c r="O122" i="8"/>
  <c r="N122" i="8"/>
  <c r="O59" i="8"/>
  <c r="N59" i="8"/>
  <c r="K52" i="6"/>
  <c r="M52" i="6"/>
  <c r="L52" i="6"/>
  <c r="J52" i="6"/>
  <c r="I52" i="6"/>
  <c r="U50" i="6"/>
  <c r="W50" i="6"/>
  <c r="V50" i="6"/>
  <c r="T50" i="6"/>
  <c r="S50" i="6"/>
  <c r="M33" i="6"/>
  <c r="L33" i="6"/>
  <c r="K33" i="6"/>
  <c r="J33" i="6"/>
  <c r="I33" i="6"/>
  <c r="W31" i="6"/>
  <c r="V31" i="6"/>
  <c r="U31" i="6"/>
  <c r="T31" i="6"/>
  <c r="S31" i="6"/>
  <c r="M25" i="6"/>
  <c r="L25" i="6"/>
  <c r="K25" i="6"/>
  <c r="J25" i="6"/>
  <c r="I25" i="6"/>
  <c r="W23" i="6"/>
  <c r="V23" i="6"/>
  <c r="U23" i="6"/>
  <c r="T23" i="6"/>
  <c r="S23" i="6"/>
  <c r="M17" i="6"/>
  <c r="L17" i="6"/>
  <c r="K17" i="6"/>
  <c r="J17" i="6"/>
  <c r="I17" i="6"/>
  <c r="M14" i="6"/>
  <c r="L14" i="6"/>
  <c r="K14" i="6"/>
  <c r="J14" i="6"/>
  <c r="I14" i="6"/>
  <c r="W12" i="6"/>
  <c r="V12" i="6"/>
  <c r="U12" i="6"/>
  <c r="T12" i="6"/>
  <c r="S12" i="6"/>
  <c r="J37" i="6"/>
  <c r="I37" i="6"/>
  <c r="L37" i="6"/>
  <c r="K37" i="6"/>
  <c r="M37" i="6"/>
  <c r="J45" i="6"/>
  <c r="I45" i="6"/>
  <c r="M45" i="6"/>
  <c r="L45" i="6"/>
  <c r="K45" i="6"/>
  <c r="M42" i="6"/>
  <c r="I42" i="6"/>
  <c r="L42" i="6"/>
  <c r="K42" i="6"/>
  <c r="J42" i="6"/>
  <c r="M50" i="6"/>
  <c r="I50" i="6"/>
  <c r="K50" i="6"/>
  <c r="J50" i="6"/>
  <c r="L50" i="6"/>
  <c r="L39" i="6"/>
  <c r="M39" i="6"/>
  <c r="K39" i="6"/>
  <c r="J39" i="6"/>
  <c r="I39" i="6"/>
  <c r="L47" i="6"/>
  <c r="J47" i="6"/>
  <c r="I47" i="6"/>
  <c r="M47" i="6"/>
  <c r="K47" i="6"/>
  <c r="L43" i="6"/>
  <c r="K43" i="6"/>
  <c r="J43" i="6"/>
  <c r="M43" i="6"/>
  <c r="I43" i="6"/>
  <c r="L51" i="6"/>
  <c r="K51" i="6"/>
  <c r="J51" i="6"/>
  <c r="I51" i="6"/>
  <c r="M51" i="6"/>
  <c r="M50" i="5"/>
  <c r="L50" i="5"/>
  <c r="K50" i="5"/>
  <c r="J50" i="5"/>
  <c r="I50" i="5"/>
  <c r="W48" i="5"/>
  <c r="V48" i="5"/>
  <c r="U48" i="5"/>
  <c r="T48" i="5"/>
  <c r="S48" i="5"/>
  <c r="M42" i="5"/>
  <c r="L42" i="5"/>
  <c r="K42" i="5"/>
  <c r="J42" i="5"/>
  <c r="I42" i="5"/>
  <c r="W40" i="5"/>
  <c r="V40" i="5"/>
  <c r="U40" i="5"/>
  <c r="T40" i="5"/>
  <c r="S40" i="5"/>
  <c r="M34" i="5"/>
  <c r="L34" i="5"/>
  <c r="K34" i="5"/>
  <c r="J34" i="5"/>
  <c r="I34" i="5"/>
  <c r="W32" i="5"/>
  <c r="V32" i="5"/>
  <c r="U32" i="5"/>
  <c r="T32" i="5"/>
  <c r="S32" i="5"/>
  <c r="M26" i="5"/>
  <c r="L26" i="5"/>
  <c r="J26" i="5"/>
  <c r="K26" i="5"/>
  <c r="I26" i="5"/>
  <c r="W24" i="5"/>
  <c r="V24" i="5"/>
  <c r="U24" i="5"/>
  <c r="T24" i="5"/>
  <c r="S24" i="5"/>
  <c r="M18" i="5"/>
  <c r="J18" i="5"/>
  <c r="L18" i="5"/>
  <c r="K18" i="5"/>
  <c r="I18" i="5"/>
  <c r="M15" i="5"/>
  <c r="L15" i="5"/>
  <c r="J15" i="5"/>
  <c r="K15" i="5"/>
  <c r="I15" i="5"/>
  <c r="W13" i="5"/>
  <c r="T13" i="5"/>
  <c r="V13" i="5"/>
  <c r="U13" i="5"/>
  <c r="S13" i="5"/>
  <c r="H195" i="3"/>
  <c r="H191" i="3"/>
  <c r="H187" i="3"/>
  <c r="H68" i="2"/>
  <c r="O56" i="8"/>
  <c r="N56" i="8"/>
  <c r="N53" i="8"/>
  <c r="O53" i="8"/>
  <c r="N61" i="8"/>
  <c r="O61" i="8"/>
  <c r="O58" i="8"/>
  <c r="N58" i="8"/>
  <c r="O54" i="8"/>
  <c r="N54" i="8"/>
  <c r="O62" i="8"/>
  <c r="N62" i="8"/>
  <c r="Z10" i="13"/>
  <c r="Y10" i="13"/>
  <c r="X10" i="13"/>
  <c r="AA10" i="13"/>
  <c r="W10" i="13"/>
  <c r="Z14" i="13"/>
  <c r="Y14" i="13"/>
  <c r="X14" i="13"/>
  <c r="AA14" i="13"/>
  <c r="W14" i="13"/>
  <c r="Z18" i="13"/>
  <c r="Y18" i="13"/>
  <c r="X18" i="13"/>
  <c r="AA18" i="13"/>
  <c r="W18" i="13"/>
  <c r="AA9" i="13"/>
  <c r="Z9" i="13"/>
  <c r="X9" i="13"/>
  <c r="W9" i="13"/>
  <c r="Y9" i="13"/>
  <c r="AA13" i="13"/>
  <c r="Z13" i="13"/>
  <c r="X13" i="13"/>
  <c r="W13" i="13"/>
  <c r="Y13" i="13"/>
  <c r="AA17" i="13"/>
  <c r="Z17" i="13"/>
  <c r="X17" i="13"/>
  <c r="W17" i="13"/>
  <c r="Y17" i="13"/>
  <c r="Y8" i="13"/>
  <c r="X8" i="13"/>
  <c r="AA8" i="13"/>
  <c r="Z8" i="13"/>
  <c r="W8" i="13"/>
  <c r="Y12" i="13"/>
  <c r="X12" i="13"/>
  <c r="V20" i="13"/>
  <c r="AA12" i="13"/>
  <c r="Z12" i="13"/>
  <c r="W12" i="13"/>
  <c r="Y16" i="13"/>
  <c r="X16" i="13"/>
  <c r="AA16" i="13"/>
  <c r="Z16" i="13"/>
  <c r="W16" i="13"/>
  <c r="W11" i="13"/>
  <c r="AA11" i="13"/>
  <c r="Z11" i="13"/>
  <c r="Y11" i="13"/>
  <c r="X11" i="13"/>
  <c r="W15" i="13"/>
  <c r="AA15" i="13"/>
  <c r="Z15" i="13"/>
  <c r="Y15" i="13"/>
  <c r="X15" i="13"/>
  <c r="W19" i="13"/>
  <c r="AA19" i="13"/>
  <c r="Z19" i="13"/>
  <c r="Y19" i="13"/>
  <c r="X19" i="13"/>
  <c r="N74" i="2"/>
  <c r="M74" i="2"/>
  <c r="K74" i="2"/>
  <c r="J74" i="2"/>
  <c r="L74" i="2"/>
  <c r="E67" i="2"/>
  <c r="E68" i="2"/>
  <c r="M9" i="2"/>
  <c r="L9" i="2"/>
  <c r="K9" i="2"/>
  <c r="N9" i="2"/>
  <c r="J9" i="2"/>
  <c r="M13" i="2"/>
  <c r="L13" i="2"/>
  <c r="K13" i="2"/>
  <c r="J13" i="2"/>
  <c r="N13" i="2"/>
  <c r="M24" i="2"/>
  <c r="L24" i="2"/>
  <c r="K24" i="2"/>
  <c r="N24" i="2"/>
  <c r="J24" i="2"/>
  <c r="K10" i="2"/>
  <c r="J10" i="2"/>
  <c r="N10" i="2"/>
  <c r="M10" i="2"/>
  <c r="L10" i="2"/>
  <c r="K14" i="2"/>
  <c r="J14" i="2"/>
  <c r="I17" i="2"/>
  <c r="N14" i="2"/>
  <c r="M14" i="2"/>
  <c r="L14" i="2"/>
  <c r="K20" i="2"/>
  <c r="J20" i="2"/>
  <c r="M20" i="2"/>
  <c r="L20" i="2"/>
  <c r="J21" i="2"/>
  <c r="M21" i="2"/>
  <c r="L21" i="2"/>
  <c r="K21" i="2"/>
  <c r="M7" i="2"/>
  <c r="L7" i="2"/>
  <c r="N7" i="2"/>
  <c r="K7" i="2"/>
  <c r="J7" i="2"/>
  <c r="M11" i="2"/>
  <c r="L11" i="2"/>
  <c r="J11" i="2"/>
  <c r="N11" i="2"/>
  <c r="K11" i="2"/>
  <c r="I18" i="2"/>
  <c r="M15" i="2"/>
  <c r="L15" i="2"/>
  <c r="K15" i="2"/>
  <c r="J15" i="2"/>
  <c r="N15" i="2"/>
  <c r="M22" i="2"/>
  <c r="L22" i="2"/>
  <c r="K22" i="2"/>
  <c r="J22" i="2"/>
  <c r="N22" i="2"/>
  <c r="O15" i="10"/>
  <c r="N15" i="10"/>
  <c r="O11" i="10"/>
  <c r="N11" i="10"/>
  <c r="O12" i="10"/>
  <c r="N12" i="10"/>
  <c r="N9" i="10"/>
  <c r="O9" i="10"/>
  <c r="N17" i="10"/>
  <c r="O17" i="10"/>
  <c r="O14" i="10"/>
  <c r="N14" i="10"/>
  <c r="O16" i="10"/>
  <c r="N16" i="10"/>
  <c r="N13" i="10"/>
  <c r="O13" i="10"/>
  <c r="O10" i="10"/>
  <c r="N10" i="10"/>
  <c r="O18" i="10"/>
  <c r="N18" i="10"/>
  <c r="G195" i="3"/>
  <c r="F195" i="3"/>
  <c r="N8" i="2"/>
  <c r="M8" i="2"/>
  <c r="K8" i="2"/>
  <c r="J8" i="2"/>
  <c r="L8" i="2"/>
  <c r="G191" i="3"/>
  <c r="G42" i="2"/>
  <c r="G43" i="2"/>
  <c r="N12" i="2"/>
  <c r="M12" i="2"/>
  <c r="K12" i="2"/>
  <c r="J12" i="2"/>
  <c r="L12" i="2"/>
  <c r="F191" i="3"/>
  <c r="G188" i="3"/>
  <c r="G192" i="3"/>
  <c r="G196" i="3"/>
  <c r="G189" i="3"/>
  <c r="G193" i="3"/>
  <c r="G186" i="3"/>
  <c r="G190" i="3"/>
  <c r="G194" i="3"/>
  <c r="F188" i="3"/>
  <c r="F192" i="3"/>
  <c r="F196" i="3"/>
  <c r="F189" i="3"/>
  <c r="F186" i="3"/>
  <c r="F190" i="3"/>
  <c r="F194" i="3"/>
  <c r="F193" i="3"/>
  <c r="I67" i="2"/>
  <c r="N64" i="2"/>
  <c r="M64" i="2"/>
  <c r="K64" i="2"/>
  <c r="J64" i="2"/>
  <c r="L64" i="2"/>
  <c r="M57" i="2"/>
  <c r="L57" i="2"/>
  <c r="K57" i="2"/>
  <c r="J57" i="2"/>
  <c r="N57" i="2"/>
  <c r="M61" i="2"/>
  <c r="L61" i="2"/>
  <c r="K61" i="2"/>
  <c r="N61" i="2"/>
  <c r="J61" i="2"/>
  <c r="I68" i="2"/>
  <c r="M65" i="2"/>
  <c r="L65" i="2"/>
  <c r="K65" i="2"/>
  <c r="N65" i="2"/>
  <c r="J65" i="2"/>
  <c r="K58" i="2"/>
  <c r="J58" i="2"/>
  <c r="N58" i="2"/>
  <c r="M58" i="2"/>
  <c r="L58" i="2"/>
  <c r="K62" i="2"/>
  <c r="J62" i="2"/>
  <c r="N62" i="2"/>
  <c r="M62" i="2"/>
  <c r="L62" i="2"/>
  <c r="K66" i="2"/>
  <c r="J66" i="2"/>
  <c r="M66" i="2"/>
  <c r="L66" i="2"/>
  <c r="K72" i="2"/>
  <c r="J72" i="2"/>
  <c r="N72" i="2"/>
  <c r="M72" i="2"/>
  <c r="L72" i="2"/>
  <c r="M59" i="2"/>
  <c r="L59" i="2"/>
  <c r="K59" i="2"/>
  <c r="J59" i="2"/>
  <c r="N59" i="2"/>
  <c r="M63" i="2"/>
  <c r="L63" i="2"/>
  <c r="N63" i="2"/>
  <c r="K63" i="2"/>
  <c r="J63" i="2"/>
  <c r="M73" i="2"/>
  <c r="L73" i="2"/>
  <c r="N73" i="2"/>
  <c r="K73" i="2"/>
  <c r="J73" i="2"/>
  <c r="O211" i="8"/>
  <c r="N211" i="8"/>
  <c r="O207" i="8"/>
  <c r="N207" i="8"/>
  <c r="O215" i="8"/>
  <c r="N215" i="8"/>
  <c r="O212" i="8"/>
  <c r="N212" i="8"/>
  <c r="N209" i="8"/>
  <c r="O209" i="8"/>
  <c r="O214" i="8"/>
  <c r="N214" i="8"/>
  <c r="O208" i="8"/>
  <c r="N208" i="8"/>
  <c r="O216" i="8"/>
  <c r="N216" i="8"/>
  <c r="N213" i="8"/>
  <c r="O213" i="8"/>
  <c r="O210" i="8"/>
  <c r="N210" i="8"/>
  <c r="T16" i="43"/>
  <c r="S16" i="43"/>
  <c r="P16" i="43"/>
  <c r="R16" i="43"/>
  <c r="Q16" i="43"/>
  <c r="H16" i="43"/>
  <c r="I16" i="43"/>
  <c r="J16" i="43"/>
  <c r="L16" i="43"/>
  <c r="N16" i="43"/>
  <c r="M16" i="43"/>
  <c r="G146" i="42"/>
  <c r="I146" i="42"/>
  <c r="H146" i="42"/>
  <c r="K146" i="42" s="1"/>
  <c r="O146" i="43"/>
  <c r="N146" i="43"/>
  <c r="M146" i="43"/>
  <c r="L146" i="43"/>
  <c r="P16" i="42"/>
  <c r="T16" i="42"/>
  <c r="R16" i="42"/>
  <c r="Q16" i="42"/>
  <c r="S16" i="42"/>
  <c r="H16" i="42"/>
  <c r="J16" i="42"/>
  <c r="I16" i="42"/>
  <c r="I146" i="43"/>
  <c r="G146" i="43"/>
  <c r="H146" i="43"/>
  <c r="K146" i="43" s="1"/>
  <c r="L16" i="42"/>
  <c r="N16" i="42"/>
  <c r="M16" i="42"/>
  <c r="O146" i="42"/>
  <c r="N146" i="42"/>
  <c r="L146" i="42"/>
  <c r="M146" i="42"/>
  <c r="N16" i="41"/>
  <c r="L16" i="41"/>
  <c r="M16" i="41"/>
  <c r="G146" i="41"/>
  <c r="I146" i="41"/>
  <c r="H146" i="41"/>
  <c r="K146" i="41" s="1"/>
  <c r="R11" i="37"/>
  <c r="P11" i="37"/>
  <c r="O11" i="37"/>
  <c r="T11" i="37"/>
  <c r="S11" i="37"/>
  <c r="Q11" i="37"/>
  <c r="H11" i="37"/>
  <c r="G11" i="37"/>
  <c r="I11" i="37"/>
  <c r="O146" i="41"/>
  <c r="N146" i="41"/>
  <c r="M146" i="41"/>
  <c r="L146" i="41"/>
  <c r="M11" i="37"/>
  <c r="L11" i="37"/>
  <c r="K11" i="37"/>
  <c r="I118" i="27"/>
  <c r="M118" i="27"/>
  <c r="L118" i="27"/>
  <c r="K118" i="27"/>
  <c r="J118" i="27"/>
  <c r="M104" i="26"/>
  <c r="L104" i="26"/>
  <c r="K104" i="26"/>
  <c r="J104" i="26"/>
  <c r="I104" i="26"/>
  <c r="J132" i="27"/>
  <c r="I132" i="27"/>
  <c r="M132" i="27"/>
  <c r="L132" i="27"/>
  <c r="K132" i="27"/>
  <c r="I20" i="27"/>
  <c r="M20" i="27"/>
  <c r="K20" i="27"/>
  <c r="J20" i="27"/>
  <c r="L20" i="27"/>
  <c r="I118" i="26"/>
  <c r="M118" i="26"/>
  <c r="L118" i="26"/>
  <c r="K118" i="26"/>
  <c r="J118" i="26"/>
  <c r="K146" i="27"/>
  <c r="J146" i="27"/>
  <c r="I146" i="27"/>
  <c r="M146" i="27"/>
  <c r="L146" i="27"/>
  <c r="J34" i="27"/>
  <c r="I34" i="27"/>
  <c r="M34" i="27"/>
  <c r="L34" i="27"/>
  <c r="K34" i="27"/>
  <c r="L160" i="27"/>
  <c r="K160" i="27"/>
  <c r="J160" i="27"/>
  <c r="I160" i="27"/>
  <c r="M160" i="27"/>
  <c r="K48" i="27"/>
  <c r="J48" i="27"/>
  <c r="I48" i="27"/>
  <c r="M48" i="27"/>
  <c r="L48" i="27"/>
  <c r="K146" i="26"/>
  <c r="J146" i="26"/>
  <c r="I146" i="26"/>
  <c r="M146" i="26"/>
  <c r="L146" i="26"/>
  <c r="L62" i="27"/>
  <c r="K62" i="27"/>
  <c r="J62" i="27"/>
  <c r="I62" i="27"/>
  <c r="M62" i="27"/>
  <c r="L160" i="26"/>
  <c r="K160" i="26"/>
  <c r="I160" i="26"/>
  <c r="J160" i="26"/>
  <c r="M160" i="26"/>
  <c r="M62" i="26"/>
  <c r="L62" i="26"/>
  <c r="K62" i="26"/>
  <c r="J62" i="26"/>
  <c r="I62" i="26"/>
  <c r="M104" i="27"/>
  <c r="L104" i="27"/>
  <c r="K104" i="27"/>
  <c r="J104" i="27"/>
  <c r="I104" i="27"/>
  <c r="I76" i="26"/>
  <c r="M76" i="26"/>
  <c r="L76" i="26"/>
  <c r="K76" i="26"/>
  <c r="J76" i="26"/>
  <c r="K90" i="26"/>
  <c r="I90" i="26"/>
  <c r="M90" i="26"/>
  <c r="L90" i="26"/>
  <c r="J90" i="26"/>
  <c r="M76" i="27"/>
  <c r="L76" i="27"/>
  <c r="K76" i="27"/>
  <c r="J76" i="27"/>
  <c r="I76" i="27"/>
  <c r="J132" i="26"/>
  <c r="I132" i="26"/>
  <c r="M132" i="26"/>
  <c r="L132" i="26"/>
  <c r="K132" i="26"/>
  <c r="M90" i="27"/>
  <c r="L90" i="27"/>
  <c r="K90" i="27"/>
  <c r="J90" i="27"/>
  <c r="I90" i="27"/>
  <c r="M48" i="26"/>
  <c r="L48" i="26"/>
  <c r="K48" i="26"/>
  <c r="J48" i="26"/>
  <c r="I48" i="26"/>
  <c r="N147" i="22"/>
  <c r="M147" i="22"/>
  <c r="L147" i="22"/>
  <c r="K147" i="22"/>
  <c r="J147" i="22"/>
  <c r="N119" i="22"/>
  <c r="M119" i="22"/>
  <c r="L119" i="22"/>
  <c r="K119" i="22"/>
  <c r="J119" i="22"/>
  <c r="M91" i="22"/>
  <c r="L91" i="22"/>
  <c r="K91" i="22"/>
  <c r="N91" i="22"/>
  <c r="J91" i="22"/>
  <c r="M63" i="22"/>
  <c r="L63" i="22"/>
  <c r="K63" i="22"/>
  <c r="N63" i="22"/>
  <c r="J63" i="22"/>
  <c r="M35" i="22"/>
  <c r="L35" i="22"/>
  <c r="K35" i="22"/>
  <c r="N35" i="22"/>
  <c r="J35" i="22"/>
  <c r="M34" i="26"/>
  <c r="L34" i="26"/>
  <c r="K34" i="26"/>
  <c r="J34" i="26"/>
  <c r="I34" i="26"/>
  <c r="M161" i="22"/>
  <c r="L161" i="22"/>
  <c r="K161" i="22"/>
  <c r="J161" i="22"/>
  <c r="N161" i="22"/>
  <c r="M133" i="22"/>
  <c r="L133" i="22"/>
  <c r="K133" i="22"/>
  <c r="J133" i="22"/>
  <c r="N133" i="22"/>
  <c r="M105" i="22"/>
  <c r="L105" i="22"/>
  <c r="K105" i="22"/>
  <c r="J105" i="22"/>
  <c r="N105" i="22"/>
  <c r="M77" i="22"/>
  <c r="L77" i="22"/>
  <c r="K77" i="22"/>
  <c r="N77" i="22"/>
  <c r="J77" i="22"/>
  <c r="M49" i="22"/>
  <c r="L49" i="22"/>
  <c r="K49" i="22"/>
  <c r="N49" i="22"/>
  <c r="J49" i="22"/>
  <c r="N21" i="22"/>
  <c r="L21" i="22"/>
  <c r="K21" i="22"/>
  <c r="J21" i="22"/>
  <c r="M21" i="22"/>
  <c r="H162" i="21"/>
  <c r="J162" i="21"/>
  <c r="I162" i="21"/>
  <c r="H148" i="21"/>
  <c r="J148" i="21"/>
  <c r="I148" i="21"/>
  <c r="H134" i="21"/>
  <c r="J134" i="21"/>
  <c r="I134" i="21"/>
  <c r="H120" i="21"/>
  <c r="J120" i="21"/>
  <c r="I120" i="21"/>
  <c r="H106" i="21"/>
  <c r="J106" i="21"/>
  <c r="I106" i="21"/>
  <c r="H92" i="21"/>
  <c r="J92" i="21"/>
  <c r="I92" i="21"/>
  <c r="M20" i="26"/>
  <c r="L20" i="26"/>
  <c r="K20" i="26"/>
  <c r="J20" i="26"/>
  <c r="I20" i="26"/>
  <c r="H50" i="21"/>
  <c r="J50" i="21"/>
  <c r="I50" i="21"/>
  <c r="H78" i="21"/>
  <c r="J78" i="21"/>
  <c r="I78" i="21"/>
  <c r="H22" i="21"/>
  <c r="J22" i="21"/>
  <c r="I22" i="21"/>
  <c r="H64" i="21"/>
  <c r="J64" i="21"/>
  <c r="I64" i="21"/>
  <c r="H36" i="21"/>
  <c r="J36" i="21"/>
  <c r="I36" i="21"/>
  <c r="R22" i="21"/>
  <c r="T22" i="21"/>
  <c r="S22" i="21"/>
  <c r="K132" i="18"/>
  <c r="J132" i="18"/>
  <c r="I132" i="18"/>
  <c r="J106" i="18"/>
  <c r="I106" i="18"/>
  <c r="K106" i="18"/>
  <c r="AB148" i="18"/>
  <c r="AA148" i="18"/>
  <c r="Z148" i="18"/>
  <c r="T148" i="18"/>
  <c r="S148" i="18"/>
  <c r="R148" i="18"/>
  <c r="Z118" i="18"/>
  <c r="AB118" i="18"/>
  <c r="AA118" i="18"/>
  <c r="R118" i="18"/>
  <c r="T118" i="18"/>
  <c r="S118" i="18"/>
  <c r="AB92" i="18"/>
  <c r="AA92" i="18"/>
  <c r="Z92" i="18"/>
  <c r="T92" i="18"/>
  <c r="S92" i="18"/>
  <c r="R92" i="18"/>
  <c r="K148" i="18"/>
  <c r="J148" i="18"/>
  <c r="I148" i="18"/>
  <c r="J118" i="18"/>
  <c r="I118" i="18"/>
  <c r="K118" i="18"/>
  <c r="K92" i="18"/>
  <c r="J92" i="18"/>
  <c r="I92" i="18"/>
  <c r="AB160" i="18"/>
  <c r="AA160" i="18"/>
  <c r="Z160" i="18"/>
  <c r="T160" i="18"/>
  <c r="S160" i="18"/>
  <c r="R160" i="18"/>
  <c r="AB134" i="18"/>
  <c r="AA134" i="18"/>
  <c r="Z134" i="18"/>
  <c r="T134" i="18"/>
  <c r="S134" i="18"/>
  <c r="R134" i="18"/>
  <c r="K160" i="18"/>
  <c r="J160" i="18"/>
  <c r="I160" i="18"/>
  <c r="K134" i="18"/>
  <c r="J134" i="18"/>
  <c r="I134" i="18"/>
  <c r="K104" i="18"/>
  <c r="J104" i="18"/>
  <c r="I104" i="18"/>
  <c r="K78" i="18"/>
  <c r="J78" i="18"/>
  <c r="I78" i="18"/>
  <c r="AB146" i="18"/>
  <c r="AA146" i="18"/>
  <c r="Z146" i="18"/>
  <c r="T146" i="18"/>
  <c r="S146" i="18"/>
  <c r="R146" i="18"/>
  <c r="AB120" i="18"/>
  <c r="AA120" i="18"/>
  <c r="Z120" i="18"/>
  <c r="T120" i="18"/>
  <c r="S120" i="18"/>
  <c r="R120" i="18"/>
  <c r="AB90" i="18"/>
  <c r="Z90" i="18"/>
  <c r="AA90" i="18"/>
  <c r="T90" i="18"/>
  <c r="R90" i="18"/>
  <c r="S90" i="18"/>
  <c r="K146" i="18"/>
  <c r="J146" i="18"/>
  <c r="I146" i="18"/>
  <c r="K120" i="18"/>
  <c r="J120" i="18"/>
  <c r="I120" i="18"/>
  <c r="J90" i="18"/>
  <c r="I90" i="18"/>
  <c r="K90" i="18"/>
  <c r="AB48" i="18"/>
  <c r="AA48" i="18"/>
  <c r="Z48" i="18"/>
  <c r="T48" i="18"/>
  <c r="S48" i="18"/>
  <c r="R48" i="18"/>
  <c r="AA22" i="18"/>
  <c r="Z22" i="18"/>
  <c r="AB22" i="18"/>
  <c r="S22" i="18"/>
  <c r="R22" i="18"/>
  <c r="T22" i="18"/>
  <c r="M161" i="16"/>
  <c r="L161" i="16"/>
  <c r="K161" i="16"/>
  <c r="J161" i="16"/>
  <c r="I161" i="16"/>
  <c r="K135" i="16"/>
  <c r="J135" i="16"/>
  <c r="I135" i="16"/>
  <c r="M135" i="16"/>
  <c r="L135" i="16"/>
  <c r="M49" i="16"/>
  <c r="L49" i="16"/>
  <c r="K49" i="16"/>
  <c r="I49" i="16"/>
  <c r="J49" i="16"/>
  <c r="K23" i="16"/>
  <c r="J23" i="16"/>
  <c r="I23" i="16"/>
  <c r="M23" i="16"/>
  <c r="L23" i="16"/>
  <c r="AB132" i="18"/>
  <c r="AA132" i="18"/>
  <c r="Z132" i="18"/>
  <c r="T78" i="18"/>
  <c r="R78" i="18"/>
  <c r="S78" i="18"/>
  <c r="I48" i="18"/>
  <c r="K48" i="18"/>
  <c r="J48" i="18"/>
  <c r="K22" i="18"/>
  <c r="J22" i="18"/>
  <c r="I22" i="18"/>
  <c r="L149" i="16"/>
  <c r="K149" i="16"/>
  <c r="J149" i="16"/>
  <c r="I149" i="16"/>
  <c r="M149" i="16"/>
  <c r="I63" i="16"/>
  <c r="M63" i="16"/>
  <c r="L63" i="16"/>
  <c r="K63" i="16"/>
  <c r="J63" i="16"/>
  <c r="L37" i="16"/>
  <c r="K37" i="16"/>
  <c r="J37" i="16"/>
  <c r="I37" i="16"/>
  <c r="M37" i="16"/>
  <c r="I21" i="16"/>
  <c r="M21" i="16"/>
  <c r="L21" i="16"/>
  <c r="K21" i="16"/>
  <c r="J21" i="16"/>
  <c r="X37" i="19"/>
  <c r="T132" i="18"/>
  <c r="S132" i="18"/>
  <c r="R132" i="18"/>
  <c r="AB64" i="18"/>
  <c r="AA64" i="18"/>
  <c r="Z64" i="18"/>
  <c r="T64" i="18"/>
  <c r="S64" i="18"/>
  <c r="R64" i="18"/>
  <c r="AA34" i="18"/>
  <c r="Z34" i="18"/>
  <c r="AB34" i="18"/>
  <c r="S34" i="18"/>
  <c r="R34" i="18"/>
  <c r="T34" i="18"/>
  <c r="AB8" i="18"/>
  <c r="AA8" i="18"/>
  <c r="Z8" i="18"/>
  <c r="T8" i="18"/>
  <c r="S8" i="18"/>
  <c r="R8" i="18"/>
  <c r="J35" i="17"/>
  <c r="I35" i="17"/>
  <c r="M35" i="17"/>
  <c r="L35" i="17"/>
  <c r="K35" i="17"/>
  <c r="J77" i="16"/>
  <c r="I77" i="16"/>
  <c r="M77" i="16"/>
  <c r="K77" i="16"/>
  <c r="L77" i="16"/>
  <c r="M51" i="16"/>
  <c r="L51" i="16"/>
  <c r="K51" i="16"/>
  <c r="J51" i="16"/>
  <c r="I51" i="16"/>
  <c r="R23" i="19"/>
  <c r="P23" i="19"/>
  <c r="K64" i="18"/>
  <c r="J64" i="18"/>
  <c r="I64" i="18"/>
  <c r="K34" i="18"/>
  <c r="J34" i="18"/>
  <c r="I34" i="18"/>
  <c r="K8" i="18"/>
  <c r="J8" i="18"/>
  <c r="I8" i="18"/>
  <c r="K49" i="17"/>
  <c r="J49" i="17"/>
  <c r="I49" i="17"/>
  <c r="M49" i="17"/>
  <c r="L49" i="17"/>
  <c r="M23" i="17"/>
  <c r="L23" i="17"/>
  <c r="K23" i="17"/>
  <c r="J23" i="17"/>
  <c r="I23" i="17"/>
  <c r="W9" i="17"/>
  <c r="AA9" i="17"/>
  <c r="Z9" i="17"/>
  <c r="X9" i="17"/>
  <c r="Y9" i="17"/>
  <c r="K91" i="16"/>
  <c r="J91" i="16"/>
  <c r="I91" i="16"/>
  <c r="M91" i="16"/>
  <c r="L91" i="16"/>
  <c r="M65" i="16"/>
  <c r="L65" i="16"/>
  <c r="K65" i="16"/>
  <c r="J65" i="16"/>
  <c r="I65" i="16"/>
  <c r="Z106" i="18"/>
  <c r="AB106" i="18"/>
  <c r="AA106" i="18"/>
  <c r="AB78" i="18"/>
  <c r="Z78" i="18"/>
  <c r="AA78" i="18"/>
  <c r="AB76" i="18"/>
  <c r="AA76" i="18"/>
  <c r="Z76" i="18"/>
  <c r="T76" i="18"/>
  <c r="S76" i="18"/>
  <c r="R76" i="18"/>
  <c r="AB50" i="18"/>
  <c r="AA50" i="18"/>
  <c r="Z50" i="18"/>
  <c r="T50" i="18"/>
  <c r="S50" i="18"/>
  <c r="R50" i="18"/>
  <c r="AB20" i="18"/>
  <c r="AA20" i="18"/>
  <c r="Z20" i="18"/>
  <c r="T20" i="18"/>
  <c r="S20" i="18"/>
  <c r="R20" i="18"/>
  <c r="M37" i="17"/>
  <c r="L37" i="17"/>
  <c r="K37" i="17"/>
  <c r="J37" i="17"/>
  <c r="I37" i="17"/>
  <c r="L21" i="17"/>
  <c r="K21" i="17"/>
  <c r="J21" i="17"/>
  <c r="I21" i="17"/>
  <c r="M21" i="17"/>
  <c r="L105" i="16"/>
  <c r="K105" i="16"/>
  <c r="J105" i="16"/>
  <c r="I105" i="16"/>
  <c r="M105" i="16"/>
  <c r="M79" i="16"/>
  <c r="L79" i="16"/>
  <c r="K79" i="16"/>
  <c r="J79" i="16"/>
  <c r="I79" i="16"/>
  <c r="L147" i="15"/>
  <c r="K147" i="15"/>
  <c r="J147" i="15"/>
  <c r="M147" i="15"/>
  <c r="I147" i="15"/>
  <c r="R49" i="19"/>
  <c r="P49" i="19"/>
  <c r="AB104" i="18"/>
  <c r="AA104" i="18"/>
  <c r="Z104" i="18"/>
  <c r="K76" i="18"/>
  <c r="J76" i="18"/>
  <c r="I76" i="18"/>
  <c r="K50" i="18"/>
  <c r="J50" i="18"/>
  <c r="I50" i="18"/>
  <c r="K20" i="18"/>
  <c r="J20" i="18"/>
  <c r="I20" i="18"/>
  <c r="M119" i="16"/>
  <c r="L119" i="16"/>
  <c r="K119" i="16"/>
  <c r="J119" i="16"/>
  <c r="I119" i="16"/>
  <c r="M93" i="16"/>
  <c r="L93" i="16"/>
  <c r="K93" i="16"/>
  <c r="J93" i="16"/>
  <c r="I93" i="16"/>
  <c r="M161" i="15"/>
  <c r="L161" i="15"/>
  <c r="K161" i="15"/>
  <c r="I161" i="15"/>
  <c r="J161" i="15"/>
  <c r="J35" i="19"/>
  <c r="H35" i="19"/>
  <c r="R106" i="18"/>
  <c r="T106" i="18"/>
  <c r="S106" i="18"/>
  <c r="AB62" i="18"/>
  <c r="AA62" i="18"/>
  <c r="Z62" i="18"/>
  <c r="T62" i="18"/>
  <c r="S62" i="18"/>
  <c r="R62" i="18"/>
  <c r="AB36" i="18"/>
  <c r="AA36" i="18"/>
  <c r="Z36" i="18"/>
  <c r="T36" i="18"/>
  <c r="S36" i="18"/>
  <c r="R36" i="18"/>
  <c r="T104" i="18"/>
  <c r="S104" i="18"/>
  <c r="R104" i="18"/>
  <c r="J121" i="16"/>
  <c r="I121" i="16"/>
  <c r="M121" i="16"/>
  <c r="L121" i="16"/>
  <c r="K121" i="16"/>
  <c r="M91" i="15"/>
  <c r="L91" i="15"/>
  <c r="K91" i="15"/>
  <c r="J91" i="15"/>
  <c r="I91" i="15"/>
  <c r="K163" i="14"/>
  <c r="J163" i="14"/>
  <c r="I163" i="14"/>
  <c r="K51" i="14"/>
  <c r="J51" i="14"/>
  <c r="I51" i="14"/>
  <c r="M91" i="17"/>
  <c r="L91" i="17"/>
  <c r="K91" i="17"/>
  <c r="J91" i="17"/>
  <c r="I91" i="17"/>
  <c r="K133" i="15"/>
  <c r="J133" i="15"/>
  <c r="I133" i="15"/>
  <c r="M133" i="15"/>
  <c r="L133" i="15"/>
  <c r="I105" i="15"/>
  <c r="M105" i="15"/>
  <c r="L105" i="15"/>
  <c r="K105" i="15"/>
  <c r="J105" i="15"/>
  <c r="I93" i="14"/>
  <c r="K93" i="14"/>
  <c r="J93" i="14"/>
  <c r="K62" i="18"/>
  <c r="J62" i="18"/>
  <c r="I62" i="18"/>
  <c r="J79" i="17"/>
  <c r="I79" i="17"/>
  <c r="M79" i="17"/>
  <c r="L79" i="17"/>
  <c r="K79" i="17"/>
  <c r="J119" i="15"/>
  <c r="I119" i="15"/>
  <c r="M119" i="15"/>
  <c r="L119" i="15"/>
  <c r="K119" i="15"/>
  <c r="J135" i="14"/>
  <c r="I135" i="14"/>
  <c r="K135" i="14"/>
  <c r="U23" i="14"/>
  <c r="T23" i="14"/>
  <c r="V23" i="14"/>
  <c r="J23" i="14"/>
  <c r="I23" i="14"/>
  <c r="K23" i="14"/>
  <c r="I107" i="16"/>
  <c r="M107" i="16"/>
  <c r="L107" i="16"/>
  <c r="K107" i="16"/>
  <c r="J107" i="16"/>
  <c r="M35" i="16"/>
  <c r="L35" i="16"/>
  <c r="K35" i="16"/>
  <c r="J35" i="16"/>
  <c r="I35" i="16"/>
  <c r="K65" i="14"/>
  <c r="J65" i="14"/>
  <c r="I65" i="14"/>
  <c r="X147" i="19"/>
  <c r="M147" i="16"/>
  <c r="L147" i="16"/>
  <c r="K147" i="16"/>
  <c r="J147" i="16"/>
  <c r="I147" i="16"/>
  <c r="L35" i="15"/>
  <c r="K35" i="15"/>
  <c r="J35" i="15"/>
  <c r="I35" i="15"/>
  <c r="M35" i="15"/>
  <c r="K107" i="14"/>
  <c r="J107" i="14"/>
  <c r="I107" i="14"/>
  <c r="I65" i="17"/>
  <c r="M65" i="17"/>
  <c r="L65" i="17"/>
  <c r="J65" i="17"/>
  <c r="K65" i="17"/>
  <c r="L9" i="17"/>
  <c r="K9" i="17"/>
  <c r="J9" i="17"/>
  <c r="I9" i="17"/>
  <c r="M9" i="17"/>
  <c r="M49" i="15"/>
  <c r="L49" i="15"/>
  <c r="K49" i="15"/>
  <c r="J49" i="15"/>
  <c r="I49" i="15"/>
  <c r="K149" i="14"/>
  <c r="J149" i="14"/>
  <c r="I149" i="14"/>
  <c r="K37" i="14"/>
  <c r="J37" i="14"/>
  <c r="I37" i="14"/>
  <c r="I36" i="18"/>
  <c r="K36" i="18"/>
  <c r="J36" i="18"/>
  <c r="M105" i="17"/>
  <c r="L105" i="17"/>
  <c r="K105" i="17"/>
  <c r="J105" i="17"/>
  <c r="I105" i="17"/>
  <c r="I9" i="16"/>
  <c r="M9" i="16"/>
  <c r="L9" i="16"/>
  <c r="K9" i="16"/>
  <c r="J9" i="16"/>
  <c r="M63" i="15"/>
  <c r="L63" i="15"/>
  <c r="K63" i="15"/>
  <c r="J63" i="15"/>
  <c r="I63" i="15"/>
  <c r="M21" i="15"/>
  <c r="L21" i="15"/>
  <c r="K21" i="15"/>
  <c r="J21" i="15"/>
  <c r="I21" i="15"/>
  <c r="K79" i="14"/>
  <c r="J79" i="14"/>
  <c r="I79" i="14"/>
  <c r="M62" i="13"/>
  <c r="L62" i="13"/>
  <c r="K62" i="13"/>
  <c r="J62" i="13"/>
  <c r="I62" i="13"/>
  <c r="M20" i="13"/>
  <c r="K20" i="13"/>
  <c r="J20" i="13"/>
  <c r="I20" i="13"/>
  <c r="L20" i="13"/>
  <c r="M133" i="16"/>
  <c r="L133" i="16"/>
  <c r="K133" i="16"/>
  <c r="J133" i="16"/>
  <c r="I133" i="16"/>
  <c r="K121" i="14"/>
  <c r="J121" i="14"/>
  <c r="I121" i="14"/>
  <c r="M76" i="13"/>
  <c r="L76" i="13"/>
  <c r="K76" i="13"/>
  <c r="J76" i="13"/>
  <c r="I76" i="13"/>
  <c r="M77" i="15"/>
  <c r="L77" i="15"/>
  <c r="K77" i="15"/>
  <c r="J77" i="15"/>
  <c r="I77" i="15"/>
  <c r="M131" i="3"/>
  <c r="L131" i="3"/>
  <c r="K131" i="3"/>
  <c r="J131" i="3"/>
  <c r="J120" i="3"/>
  <c r="M120" i="3"/>
  <c r="L120" i="3"/>
  <c r="K120" i="3"/>
  <c r="M116" i="3"/>
  <c r="L116" i="3"/>
  <c r="J116" i="3"/>
  <c r="K116" i="3"/>
  <c r="K127" i="3"/>
  <c r="J127" i="3"/>
  <c r="M127" i="3"/>
  <c r="L127" i="3"/>
  <c r="L42" i="2"/>
  <c r="K42" i="2"/>
  <c r="J42" i="2"/>
  <c r="M42" i="2"/>
  <c r="M45" i="2"/>
  <c r="L45" i="2"/>
  <c r="K45" i="2"/>
  <c r="J45" i="2"/>
  <c r="M123" i="3"/>
  <c r="K123" i="3"/>
  <c r="J123" i="3"/>
  <c r="L123" i="3"/>
  <c r="L134" i="3"/>
  <c r="K134" i="3"/>
  <c r="J134" i="3"/>
  <c r="M134" i="3"/>
  <c r="M130" i="3"/>
  <c r="L130" i="3"/>
  <c r="K130" i="3"/>
  <c r="J130" i="3"/>
  <c r="K119" i="3"/>
  <c r="J119" i="3"/>
  <c r="M119" i="3"/>
  <c r="L119" i="3"/>
  <c r="M115" i="3"/>
  <c r="K115" i="3"/>
  <c r="J115" i="3"/>
  <c r="L115" i="3"/>
  <c r="L126" i="3"/>
  <c r="K126" i="3"/>
  <c r="J126" i="3"/>
  <c r="M126" i="3"/>
  <c r="L122" i="3"/>
  <c r="K122" i="3"/>
  <c r="M122" i="3"/>
  <c r="J122" i="3"/>
  <c r="M133" i="3"/>
  <c r="J133" i="3"/>
  <c r="L133" i="3"/>
  <c r="K133" i="3"/>
  <c r="L118" i="3"/>
  <c r="K118" i="3"/>
  <c r="J118" i="3"/>
  <c r="M118" i="3"/>
  <c r="M129" i="3"/>
  <c r="L129" i="3"/>
  <c r="J129" i="3"/>
  <c r="K129" i="3"/>
  <c r="L114" i="3"/>
  <c r="K114" i="3"/>
  <c r="M114" i="3"/>
  <c r="J114" i="3"/>
  <c r="M125" i="3"/>
  <c r="L125" i="3"/>
  <c r="K125" i="3"/>
  <c r="J125" i="3"/>
  <c r="K197" i="3"/>
  <c r="M197" i="3"/>
  <c r="L197" i="3"/>
  <c r="J197" i="3"/>
  <c r="M186" i="3"/>
  <c r="L186" i="3"/>
  <c r="K186" i="3"/>
  <c r="J186" i="3"/>
  <c r="M117" i="3"/>
  <c r="L117" i="3"/>
  <c r="K117" i="3"/>
  <c r="J117" i="3"/>
  <c r="J128" i="3"/>
  <c r="M128" i="3"/>
  <c r="L128" i="3"/>
  <c r="K128" i="3"/>
  <c r="K132" i="3"/>
  <c r="M132" i="3"/>
  <c r="L132" i="3"/>
  <c r="J132" i="3"/>
  <c r="M121" i="3"/>
  <c r="L121" i="3"/>
  <c r="K121" i="3"/>
  <c r="J121" i="3"/>
  <c r="M205" i="3"/>
  <c r="K205" i="3"/>
  <c r="L205" i="3"/>
  <c r="J205" i="3"/>
  <c r="M194" i="3"/>
  <c r="L194" i="3"/>
  <c r="K194" i="3"/>
  <c r="J194" i="3"/>
  <c r="L46" i="2"/>
  <c r="K46" i="2"/>
  <c r="J46" i="2"/>
  <c r="M46" i="2"/>
  <c r="K43" i="2"/>
  <c r="J43" i="2"/>
  <c r="J190" i="3"/>
  <c r="K190" i="3"/>
  <c r="J201" i="3"/>
  <c r="M201" i="3"/>
  <c r="L201" i="3"/>
  <c r="K201" i="3"/>
  <c r="M124" i="3"/>
  <c r="L124" i="3"/>
  <c r="J124" i="3"/>
  <c r="K124" i="3"/>
  <c r="M113" i="3"/>
  <c r="L113" i="3"/>
  <c r="K113" i="3"/>
  <c r="J113" i="3"/>
  <c r="R32" i="19" l="1"/>
  <c r="R130" i="19"/>
  <c r="R24" i="19"/>
  <c r="R28" i="19"/>
  <c r="R41" i="19"/>
  <c r="R19" i="19"/>
  <c r="J30" i="19"/>
  <c r="R43" i="19"/>
  <c r="L43" i="2"/>
  <c r="AA15" i="16"/>
  <c r="R11" i="19"/>
  <c r="R12" i="19"/>
  <c r="J14" i="19"/>
  <c r="J15" i="19"/>
  <c r="J16" i="19"/>
  <c r="J17" i="19"/>
  <c r="J18" i="19"/>
  <c r="J137" i="19"/>
  <c r="R52" i="19"/>
  <c r="R54" i="19"/>
  <c r="R25" i="19"/>
  <c r="R33" i="19"/>
  <c r="J45" i="19"/>
  <c r="R44" i="19"/>
  <c r="J38" i="19"/>
  <c r="J46" i="19"/>
  <c r="R56" i="19"/>
  <c r="R58" i="19"/>
  <c r="R60" i="19"/>
  <c r="H109" i="33"/>
  <c r="AA19" i="16"/>
  <c r="AA12" i="16"/>
  <c r="J48" i="19"/>
  <c r="J40" i="19"/>
  <c r="J44" i="19"/>
  <c r="J27" i="19"/>
  <c r="J31" i="19"/>
  <c r="R14" i="19"/>
  <c r="R15" i="19"/>
  <c r="R16" i="19"/>
  <c r="R17" i="19"/>
  <c r="J20" i="19"/>
  <c r="J53" i="19"/>
  <c r="J28" i="19"/>
  <c r="L190" i="3"/>
  <c r="AA13" i="16"/>
  <c r="R27" i="19"/>
  <c r="J39" i="19"/>
  <c r="J55" i="19"/>
  <c r="AA11" i="16"/>
  <c r="AA16" i="16"/>
  <c r="J11" i="19"/>
  <c r="J12" i="19"/>
  <c r="J13" i="19"/>
  <c r="R18" i="19"/>
  <c r="J47" i="19"/>
  <c r="J57" i="19"/>
  <c r="J59" i="19"/>
  <c r="J61" i="19"/>
  <c r="J19" i="19"/>
  <c r="R42" i="19"/>
  <c r="H87" i="33"/>
  <c r="J109" i="33"/>
  <c r="AA10" i="16"/>
  <c r="R26" i="19"/>
  <c r="R34" i="19"/>
  <c r="M69" i="2"/>
  <c r="K69" i="2"/>
  <c r="J69" i="2"/>
  <c r="L69" i="2"/>
  <c r="M71" i="2"/>
  <c r="L71" i="2"/>
  <c r="K71" i="2"/>
  <c r="N71" i="2"/>
  <c r="J71" i="2"/>
  <c r="M68" i="2"/>
  <c r="L68" i="2"/>
  <c r="J68" i="2"/>
  <c r="N68" i="2"/>
  <c r="K68" i="2"/>
  <c r="M70" i="2"/>
  <c r="L70" i="2"/>
  <c r="J70" i="2"/>
  <c r="K70" i="2"/>
  <c r="J67" i="2"/>
  <c r="M67" i="2"/>
  <c r="L67" i="2"/>
  <c r="K67" i="2"/>
  <c r="M18" i="2"/>
  <c r="L18" i="2"/>
  <c r="K18" i="2"/>
  <c r="J18" i="2"/>
  <c r="M17" i="2"/>
  <c r="L17" i="2"/>
  <c r="J17" i="2"/>
  <c r="K17" i="2"/>
  <c r="Y20" i="13"/>
  <c r="X20" i="13"/>
  <c r="AA20" i="13"/>
  <c r="Z20" i="13"/>
  <c r="W20" i="13"/>
  <c r="M187" i="3"/>
  <c r="L187" i="3"/>
  <c r="K187" i="3"/>
  <c r="J187" i="3"/>
  <c r="M198" i="3"/>
  <c r="L198" i="3"/>
  <c r="J198" i="3"/>
  <c r="K198" i="3"/>
  <c r="L191" i="3"/>
  <c r="K191" i="3"/>
  <c r="J191" i="3"/>
  <c r="M191" i="3"/>
  <c r="M202" i="3"/>
  <c r="L202" i="3"/>
  <c r="K202" i="3"/>
  <c r="J202" i="3"/>
  <c r="M195" i="3"/>
  <c r="L195" i="3"/>
  <c r="K195" i="3"/>
  <c r="J195" i="3"/>
  <c r="M206" i="3"/>
  <c r="L206" i="3"/>
  <c r="J206" i="3"/>
  <c r="K206" i="3"/>
  <c r="J44" i="2"/>
  <c r="M44" i="2"/>
  <c r="L44" i="2"/>
  <c r="K44" i="2"/>
  <c r="L188" i="3"/>
  <c r="M188" i="3"/>
  <c r="K188" i="3"/>
  <c r="J188" i="3"/>
  <c r="L199" i="3"/>
  <c r="K199" i="3"/>
  <c r="J199" i="3"/>
  <c r="M199" i="3"/>
  <c r="M203" i="3"/>
  <c r="L203" i="3"/>
  <c r="K203" i="3"/>
  <c r="J203" i="3"/>
  <c r="K192" i="3"/>
  <c r="J192" i="3"/>
  <c r="M192" i="3"/>
  <c r="L192" i="3"/>
  <c r="M196" i="3"/>
  <c r="L196" i="3"/>
  <c r="K196" i="3"/>
  <c r="J196" i="3"/>
  <c r="L207" i="3"/>
  <c r="K207" i="3"/>
  <c r="J207" i="3"/>
  <c r="M207" i="3"/>
  <c r="M189" i="3"/>
  <c r="L189" i="3"/>
  <c r="K189" i="3"/>
  <c r="J189" i="3"/>
  <c r="K200" i="3"/>
  <c r="J200" i="3"/>
  <c r="M200" i="3"/>
  <c r="L200" i="3"/>
  <c r="L204" i="3"/>
  <c r="M204" i="3"/>
  <c r="K204" i="3"/>
  <c r="J204" i="3"/>
  <c r="J193" i="3"/>
  <c r="M193" i="3"/>
  <c r="L193" i="3"/>
  <c r="K193" i="3"/>
  <c r="N54" i="12"/>
  <c r="L54" i="12"/>
  <c r="K54" i="12"/>
  <c r="J54" i="12"/>
  <c r="M54" i="12"/>
  <c r="I54" i="12"/>
  <c r="M53" i="12"/>
  <c r="L53" i="12"/>
  <c r="J53" i="12"/>
  <c r="I53" i="12"/>
  <c r="H57" i="12"/>
  <c r="N53" i="12"/>
  <c r="K53" i="12"/>
  <c r="K56" i="12"/>
  <c r="J56" i="12"/>
  <c r="N56" i="12"/>
  <c r="M56" i="12"/>
  <c r="L56" i="12"/>
  <c r="I56" i="12"/>
  <c r="I55" i="12"/>
  <c r="N55" i="12"/>
  <c r="M55" i="12"/>
  <c r="L55" i="12"/>
  <c r="K55" i="12"/>
  <c r="J55" i="12"/>
  <c r="M48" i="13"/>
  <c r="L48" i="13"/>
  <c r="K48" i="13"/>
  <c r="J48" i="13"/>
  <c r="I48" i="13"/>
  <c r="M160" i="13"/>
  <c r="L160" i="13"/>
  <c r="K160" i="13"/>
  <c r="J160" i="13"/>
  <c r="I160" i="13"/>
  <c r="L34" i="13"/>
  <c r="K34" i="13"/>
  <c r="I34" i="13"/>
  <c r="M34" i="13"/>
  <c r="J34" i="13"/>
  <c r="L146" i="13"/>
  <c r="K146" i="13"/>
  <c r="J146" i="13"/>
  <c r="I146" i="13"/>
  <c r="M146" i="13"/>
  <c r="K132" i="13"/>
  <c r="J132" i="13"/>
  <c r="I132" i="13"/>
  <c r="M132" i="13"/>
  <c r="L132" i="13"/>
  <c r="Y21" i="15"/>
  <c r="X21" i="15"/>
  <c r="W21" i="15"/>
  <c r="AA21" i="15"/>
  <c r="Z21" i="15"/>
  <c r="J118" i="13"/>
  <c r="I118" i="13"/>
  <c r="M118" i="13"/>
  <c r="L118" i="13"/>
  <c r="K118" i="13"/>
  <c r="I104" i="13"/>
  <c r="M104" i="13"/>
  <c r="L104" i="13"/>
  <c r="K104" i="13"/>
  <c r="J104" i="13"/>
  <c r="AA9" i="16"/>
  <c r="Z9" i="16"/>
  <c r="X9" i="16"/>
  <c r="W9" i="16"/>
  <c r="Y9" i="16"/>
  <c r="AA21" i="16"/>
  <c r="Z21" i="16"/>
  <c r="X21" i="16"/>
  <c r="W21" i="16"/>
  <c r="Y21" i="16"/>
  <c r="M90" i="13"/>
  <c r="L90" i="13"/>
  <c r="K90" i="13"/>
  <c r="J90" i="13"/>
  <c r="I90" i="13"/>
  <c r="M51" i="17"/>
  <c r="L51" i="17"/>
  <c r="K51" i="17"/>
  <c r="J51" i="17"/>
  <c r="I51" i="17"/>
  <c r="M77" i="17"/>
  <c r="L77" i="17"/>
  <c r="K77" i="17"/>
  <c r="J77" i="17"/>
  <c r="I77" i="17"/>
  <c r="L63" i="17"/>
  <c r="K63" i="17"/>
  <c r="J63" i="17"/>
  <c r="I63" i="17"/>
  <c r="M63" i="17"/>
  <c r="M149" i="17"/>
  <c r="L149" i="17"/>
  <c r="K149" i="17"/>
  <c r="J149" i="17"/>
  <c r="I149" i="17"/>
  <c r="M135" i="17"/>
  <c r="L135" i="17"/>
  <c r="K135" i="17"/>
  <c r="J135" i="17"/>
  <c r="I135" i="17"/>
  <c r="K161" i="17"/>
  <c r="J161" i="17"/>
  <c r="I161" i="17"/>
  <c r="L161" i="17"/>
  <c r="M161" i="17"/>
  <c r="M121" i="17"/>
  <c r="L121" i="17"/>
  <c r="K121" i="17"/>
  <c r="J121" i="17"/>
  <c r="I121" i="17"/>
  <c r="J147" i="17"/>
  <c r="I147" i="17"/>
  <c r="M147" i="17"/>
  <c r="L147" i="17"/>
  <c r="K147" i="17"/>
  <c r="W21" i="17"/>
  <c r="AA21" i="17"/>
  <c r="Z21" i="17"/>
  <c r="Y21" i="17"/>
  <c r="X21" i="17"/>
  <c r="L107" i="17"/>
  <c r="K107" i="17"/>
  <c r="J107" i="17"/>
  <c r="I107" i="17"/>
  <c r="M107" i="17"/>
  <c r="I133" i="17"/>
  <c r="M133" i="17"/>
  <c r="L133" i="17"/>
  <c r="J133" i="17"/>
  <c r="K133" i="17"/>
  <c r="K93" i="17"/>
  <c r="J93" i="17"/>
  <c r="I93" i="17"/>
  <c r="L93" i="17"/>
  <c r="M93" i="17"/>
  <c r="M119" i="17"/>
  <c r="L119" i="17"/>
  <c r="K119" i="17"/>
  <c r="J119" i="17"/>
  <c r="I119" i="17"/>
  <c r="X35" i="19"/>
  <c r="J51" i="19"/>
  <c r="H51" i="19"/>
  <c r="X51" i="19"/>
  <c r="R63" i="19"/>
  <c r="P63" i="19"/>
  <c r="D149" i="19"/>
  <c r="D161" i="19"/>
  <c r="D135" i="19"/>
  <c r="D147" i="19"/>
  <c r="D119" i="19"/>
  <c r="D107" i="19"/>
  <c r="D105" i="19"/>
  <c r="D93" i="19"/>
  <c r="D91" i="19"/>
  <c r="D79" i="19"/>
  <c r="D77" i="19"/>
  <c r="D65" i="19"/>
  <c r="D63" i="19"/>
  <c r="D51" i="19"/>
  <c r="D133" i="19"/>
  <c r="D35" i="19"/>
  <c r="D121" i="19"/>
  <c r="D37" i="19"/>
  <c r="D21" i="19"/>
  <c r="D9" i="19"/>
  <c r="C7" i="19"/>
  <c r="I7" i="19" s="1"/>
  <c r="D23" i="19"/>
  <c r="D49" i="19"/>
  <c r="L133" i="19"/>
  <c r="L149" i="19"/>
  <c r="L161" i="19"/>
  <c r="L121" i="19"/>
  <c r="L119" i="19"/>
  <c r="L107" i="19"/>
  <c r="L105" i="19"/>
  <c r="L93" i="19"/>
  <c r="L91" i="19"/>
  <c r="L79" i="19"/>
  <c r="L77" i="19"/>
  <c r="L65" i="19"/>
  <c r="L63" i="19"/>
  <c r="L51" i="19"/>
  <c r="L147" i="19"/>
  <c r="L135" i="19"/>
  <c r="L49" i="19"/>
  <c r="L23" i="19"/>
  <c r="L35" i="19"/>
  <c r="L21" i="19"/>
  <c r="L9" i="19"/>
  <c r="K7" i="19"/>
  <c r="Q7" i="19" s="1"/>
  <c r="L37" i="19"/>
  <c r="Z27" i="19"/>
  <c r="U35" i="19"/>
  <c r="U51" i="19"/>
  <c r="Z51" i="19" s="1"/>
  <c r="Z66" i="19"/>
  <c r="U65" i="19"/>
  <c r="T147" i="19"/>
  <c r="T149" i="19"/>
  <c r="T161" i="19"/>
  <c r="T133" i="19"/>
  <c r="T119" i="19"/>
  <c r="T107" i="19"/>
  <c r="T105" i="19"/>
  <c r="T93" i="19"/>
  <c r="T91" i="19"/>
  <c r="T79" i="19"/>
  <c r="T77" i="19"/>
  <c r="T65" i="19"/>
  <c r="T63" i="19"/>
  <c r="T51" i="19"/>
  <c r="T135" i="19"/>
  <c r="T121" i="19"/>
  <c r="T35" i="19"/>
  <c r="T37" i="19"/>
  <c r="T49" i="19"/>
  <c r="T23" i="19"/>
  <c r="T21" i="19"/>
  <c r="T9" i="19"/>
  <c r="S7" i="19"/>
  <c r="Y7" i="19" s="1"/>
  <c r="U9" i="19"/>
  <c r="Z10" i="19"/>
  <c r="U21" i="19"/>
  <c r="Z21" i="19" s="1"/>
  <c r="Z13" i="19"/>
  <c r="Z24" i="19"/>
  <c r="U23" i="19"/>
  <c r="Z23" i="19" s="1"/>
  <c r="Z41" i="19"/>
  <c r="U49" i="19"/>
  <c r="Z49" i="19" s="1"/>
  <c r="Z55" i="19"/>
  <c r="U63" i="19"/>
  <c r="Z63" i="19" s="1"/>
  <c r="U77" i="19"/>
  <c r="Z77" i="19" s="1"/>
  <c r="Z69" i="19"/>
  <c r="Z38" i="19"/>
  <c r="U37" i="19"/>
  <c r="Z37" i="19" s="1"/>
  <c r="U121" i="19"/>
  <c r="Z121" i="19" s="1"/>
  <c r="Z122" i="19"/>
  <c r="U79" i="19"/>
  <c r="Z79" i="19" s="1"/>
  <c r="Z80" i="19"/>
  <c r="U91" i="19"/>
  <c r="Z91" i="19" s="1"/>
  <c r="Z83" i="19"/>
  <c r="U93" i="19"/>
  <c r="Z93" i="19" s="1"/>
  <c r="Z94" i="19"/>
  <c r="U105" i="19"/>
  <c r="Z105" i="19" s="1"/>
  <c r="Z97" i="19"/>
  <c r="U107" i="19"/>
  <c r="Z107" i="19" s="1"/>
  <c r="Z108" i="19"/>
  <c r="U119" i="19"/>
  <c r="Z119" i="19" s="1"/>
  <c r="Z111" i="19"/>
  <c r="U133" i="19"/>
  <c r="Z133" i="19" s="1"/>
  <c r="Z125" i="19"/>
  <c r="U135" i="19"/>
  <c r="Z135" i="19" s="1"/>
  <c r="Z136" i="19"/>
  <c r="U147" i="19"/>
  <c r="Z147" i="19" s="1"/>
  <c r="Z139" i="19"/>
  <c r="U149" i="19"/>
  <c r="Z149" i="19" s="1"/>
  <c r="Z150" i="19"/>
  <c r="U161" i="19"/>
  <c r="Z161" i="19" s="1"/>
  <c r="Z153" i="19"/>
  <c r="J23" i="19"/>
  <c r="H23" i="19"/>
  <c r="R37" i="19"/>
  <c r="P37" i="19"/>
  <c r="J49" i="19"/>
  <c r="H49" i="19"/>
  <c r="R121" i="19"/>
  <c r="P121" i="19"/>
  <c r="H161" i="19"/>
  <c r="J161" i="19"/>
  <c r="J135" i="19"/>
  <c r="H135" i="19"/>
  <c r="J147" i="19"/>
  <c r="H147" i="19"/>
  <c r="H133" i="19"/>
  <c r="J133" i="19"/>
  <c r="J149" i="19"/>
  <c r="H149" i="19"/>
  <c r="H121" i="19"/>
  <c r="J121" i="19"/>
  <c r="J119" i="19"/>
  <c r="H119" i="19"/>
  <c r="J107" i="19"/>
  <c r="H107" i="19"/>
  <c r="J105" i="19"/>
  <c r="H105" i="19"/>
  <c r="J93" i="19"/>
  <c r="H93" i="19"/>
  <c r="J91" i="19"/>
  <c r="H91" i="19"/>
  <c r="J79" i="19"/>
  <c r="H79" i="19"/>
  <c r="J77" i="19"/>
  <c r="H77" i="19"/>
  <c r="J65" i="19"/>
  <c r="H65" i="19"/>
  <c r="R149" i="19"/>
  <c r="P149" i="19"/>
  <c r="P161" i="19"/>
  <c r="R161" i="19"/>
  <c r="P135" i="19"/>
  <c r="R135" i="19"/>
  <c r="P147" i="19"/>
  <c r="R147" i="19"/>
  <c r="R133" i="19"/>
  <c r="P133" i="19"/>
  <c r="R119" i="19"/>
  <c r="P119" i="19"/>
  <c r="R107" i="19"/>
  <c r="P107" i="19"/>
  <c r="R105" i="19"/>
  <c r="P105" i="19"/>
  <c r="R93" i="19"/>
  <c r="P93" i="19"/>
  <c r="R91" i="19"/>
  <c r="P91" i="19"/>
  <c r="R79" i="19"/>
  <c r="P79" i="19"/>
  <c r="R77" i="19"/>
  <c r="P77" i="19"/>
  <c r="R65" i="19"/>
  <c r="P65" i="19"/>
  <c r="X133" i="19"/>
  <c r="X121" i="19"/>
  <c r="X149" i="19"/>
  <c r="X161" i="19"/>
  <c r="X135" i="19"/>
  <c r="X119" i="19"/>
  <c r="X107" i="19"/>
  <c r="X105" i="19"/>
  <c r="X93" i="19"/>
  <c r="X91" i="19"/>
  <c r="X79" i="19"/>
  <c r="X77" i="19"/>
  <c r="X65" i="19"/>
  <c r="H9" i="19"/>
  <c r="J9" i="19"/>
  <c r="P9" i="19"/>
  <c r="R9" i="19"/>
  <c r="X9" i="19"/>
  <c r="J21" i="19"/>
  <c r="H21" i="19"/>
  <c r="R21" i="19"/>
  <c r="P21" i="19"/>
  <c r="X21" i="19"/>
  <c r="X23" i="19"/>
  <c r="R35" i="19"/>
  <c r="P35" i="19"/>
  <c r="X49" i="19"/>
  <c r="J37" i="19"/>
  <c r="H37" i="19"/>
  <c r="R51" i="19"/>
  <c r="P51" i="19"/>
  <c r="J63" i="19"/>
  <c r="H63" i="19"/>
  <c r="X63" i="19"/>
  <c r="AA21" i="22"/>
  <c r="Z21" i="22"/>
  <c r="Y21" i="22"/>
  <c r="X21" i="22"/>
  <c r="AB21" i="22"/>
  <c r="M76" i="28"/>
  <c r="L76" i="28"/>
  <c r="J76" i="28"/>
  <c r="I76" i="28"/>
  <c r="K76" i="28"/>
  <c r="J132" i="28"/>
  <c r="K132" i="28"/>
  <c r="I132" i="28"/>
  <c r="M132" i="28"/>
  <c r="L132" i="28"/>
  <c r="K48" i="28"/>
  <c r="L48" i="28"/>
  <c r="J48" i="28"/>
  <c r="I48" i="28"/>
  <c r="M48" i="28"/>
  <c r="M90" i="28"/>
  <c r="L90" i="28"/>
  <c r="K90" i="28"/>
  <c r="J90" i="28"/>
  <c r="I90" i="28"/>
  <c r="J34" i="28"/>
  <c r="I34" i="28"/>
  <c r="M34" i="28"/>
  <c r="L34" i="28"/>
  <c r="K34" i="28"/>
  <c r="I20" i="28"/>
  <c r="M20" i="28"/>
  <c r="L20" i="28"/>
  <c r="K20" i="28"/>
  <c r="J20" i="28"/>
  <c r="M104" i="28"/>
  <c r="L104" i="28"/>
  <c r="K104" i="28"/>
  <c r="J104" i="28"/>
  <c r="I104" i="28"/>
  <c r="M160" i="28"/>
  <c r="I160" i="28"/>
  <c r="J160" i="28"/>
  <c r="K160" i="28"/>
  <c r="L160" i="28"/>
  <c r="L146" i="28"/>
  <c r="K146" i="28"/>
  <c r="J146" i="28"/>
  <c r="I146" i="28"/>
  <c r="M146" i="28"/>
  <c r="I118" i="28"/>
  <c r="M118" i="28"/>
  <c r="L118" i="28"/>
  <c r="K118" i="28"/>
  <c r="J118" i="28"/>
  <c r="L62" i="28"/>
  <c r="K62" i="28"/>
  <c r="I62" i="28"/>
  <c r="J62" i="28"/>
  <c r="M62" i="28"/>
  <c r="I129" i="37"/>
  <c r="H129" i="37"/>
  <c r="G129" i="37"/>
  <c r="T16" i="41"/>
  <c r="R16" i="41"/>
  <c r="Q16" i="41"/>
  <c r="P16" i="41"/>
  <c r="S16" i="41"/>
  <c r="L129" i="37"/>
  <c r="K129" i="37"/>
  <c r="O129" i="37"/>
  <c r="N129" i="37"/>
  <c r="M129" i="37"/>
  <c r="J16" i="41"/>
  <c r="I16" i="41"/>
  <c r="H16" i="41"/>
  <c r="Z9" i="19" l="1"/>
  <c r="Z160" i="19"/>
  <c r="Z151" i="19"/>
  <c r="Z138" i="19"/>
  <c r="Z126" i="19"/>
  <c r="Z113" i="19"/>
  <c r="Z100" i="19"/>
  <c r="Z87" i="19"/>
  <c r="Z74" i="19"/>
  <c r="Z29" i="19"/>
  <c r="Z53" i="19"/>
  <c r="Z15" i="19"/>
  <c r="Z25" i="19"/>
  <c r="Z71" i="19"/>
  <c r="Z90" i="19"/>
  <c r="Z159" i="19"/>
  <c r="Z146" i="19"/>
  <c r="Z137" i="19"/>
  <c r="Z124" i="19"/>
  <c r="Z112" i="19"/>
  <c r="Z99" i="19"/>
  <c r="Z86" i="19"/>
  <c r="Z73" i="19"/>
  <c r="Z20" i="19"/>
  <c r="Z48" i="19"/>
  <c r="Z14" i="19"/>
  <c r="Z18" i="19"/>
  <c r="Z155" i="19"/>
  <c r="Z19" i="19"/>
  <c r="Z158" i="19"/>
  <c r="Z145" i="19"/>
  <c r="Z132" i="19"/>
  <c r="Z123" i="19"/>
  <c r="Z110" i="19"/>
  <c r="Z98" i="19"/>
  <c r="Z85" i="19"/>
  <c r="Z72" i="19"/>
  <c r="Z47" i="19"/>
  <c r="Z40" i="19"/>
  <c r="Z12" i="19"/>
  <c r="Z43" i="19"/>
  <c r="Z56" i="19"/>
  <c r="Z81" i="19"/>
  <c r="Z157" i="19"/>
  <c r="Z144" i="19"/>
  <c r="Z131" i="19"/>
  <c r="Z118" i="19"/>
  <c r="Z109" i="19"/>
  <c r="Z96" i="19"/>
  <c r="Z84" i="19"/>
  <c r="Z45" i="19"/>
  <c r="Z39" i="19"/>
  <c r="Z31" i="19"/>
  <c r="Z11" i="19"/>
  <c r="Z34" i="19"/>
  <c r="Z60" i="19"/>
  <c r="Z103" i="19"/>
  <c r="Z54" i="19"/>
  <c r="Z156" i="19"/>
  <c r="Z143" i="19"/>
  <c r="Z130" i="19"/>
  <c r="Z117" i="19"/>
  <c r="Z104" i="19"/>
  <c r="Z95" i="19"/>
  <c r="Z82" i="19"/>
  <c r="Z28" i="19"/>
  <c r="Z30" i="19"/>
  <c r="Z68" i="19"/>
  <c r="Z70" i="19"/>
  <c r="Z26" i="19"/>
  <c r="Z44" i="19"/>
  <c r="Z129" i="19"/>
  <c r="Z67" i="19"/>
  <c r="Z154" i="19"/>
  <c r="Z141" i="19"/>
  <c r="Z128" i="19"/>
  <c r="Z115" i="19"/>
  <c r="Z102" i="19"/>
  <c r="Z89" i="19"/>
  <c r="Z76" i="19"/>
  <c r="Z62" i="19"/>
  <c r="Z59" i="19"/>
  <c r="Z17" i="19"/>
  <c r="Z42" i="19"/>
  <c r="Z142" i="19"/>
  <c r="Z61" i="19"/>
  <c r="Z152" i="19"/>
  <c r="Z140" i="19"/>
  <c r="Z127" i="19"/>
  <c r="Z114" i="19"/>
  <c r="Z101" i="19"/>
  <c r="Z88" i="19"/>
  <c r="Z75" i="19"/>
  <c r="Z46" i="19"/>
  <c r="Z57" i="19"/>
  <c r="Z16" i="19"/>
  <c r="Z33" i="19"/>
  <c r="Z58" i="19"/>
  <c r="Z116" i="19"/>
  <c r="Z32" i="19"/>
  <c r="Z65" i="19"/>
  <c r="Z52" i="19"/>
  <c r="Z35" i="19"/>
  <c r="S161" i="19"/>
  <c r="Y161" i="19" s="1"/>
  <c r="S149" i="19"/>
  <c r="Y149" i="19" s="1"/>
  <c r="S147" i="19"/>
  <c r="Y147" i="19" s="1"/>
  <c r="S135" i="19"/>
  <c r="Y135" i="19" s="1"/>
  <c r="S133" i="19"/>
  <c r="Y133" i="19" s="1"/>
  <c r="S121" i="19"/>
  <c r="Y121" i="19" s="1"/>
  <c r="S119" i="19"/>
  <c r="Y119" i="19" s="1"/>
  <c r="S107" i="19"/>
  <c r="Y107" i="19" s="1"/>
  <c r="S105" i="19"/>
  <c r="Y105" i="19" s="1"/>
  <c r="S93" i="19"/>
  <c r="Y93" i="19" s="1"/>
  <c r="S91" i="19"/>
  <c r="Y91" i="19" s="1"/>
  <c r="S79" i="19"/>
  <c r="Y79" i="19" s="1"/>
  <c r="S51" i="19"/>
  <c r="Y51" i="19" s="1"/>
  <c r="S35" i="19"/>
  <c r="Y35" i="19" s="1"/>
  <c r="S37" i="19"/>
  <c r="Y37" i="19" s="1"/>
  <c r="S77" i="19"/>
  <c r="Y77" i="19" s="1"/>
  <c r="S63" i="19"/>
  <c r="Y63" i="19" s="1"/>
  <c r="S49" i="19"/>
  <c r="Y49" i="19" s="1"/>
  <c r="S23" i="19"/>
  <c r="Y23" i="19" s="1"/>
  <c r="S21" i="19"/>
  <c r="Y21" i="19" s="1"/>
  <c r="S9" i="19"/>
  <c r="Y9" i="19" s="1"/>
  <c r="S65" i="19"/>
  <c r="Y65" i="19" s="1"/>
  <c r="K161" i="19"/>
  <c r="Q161" i="19" s="1"/>
  <c r="K149" i="19"/>
  <c r="Q149" i="19" s="1"/>
  <c r="K147" i="19"/>
  <c r="Q147" i="19" s="1"/>
  <c r="K135" i="19"/>
  <c r="Q135" i="19" s="1"/>
  <c r="K133" i="19"/>
  <c r="Q133" i="19" s="1"/>
  <c r="K121" i="19"/>
  <c r="Q121" i="19" s="1"/>
  <c r="K119" i="19"/>
  <c r="Q119" i="19" s="1"/>
  <c r="K107" i="19"/>
  <c r="Q107" i="19" s="1"/>
  <c r="K105" i="19"/>
  <c r="Q105" i="19" s="1"/>
  <c r="K93" i="19"/>
  <c r="Q93" i="19" s="1"/>
  <c r="K91" i="19"/>
  <c r="Q91" i="19" s="1"/>
  <c r="K79" i="19"/>
  <c r="Q79" i="19" s="1"/>
  <c r="K63" i="19"/>
  <c r="Q63" i="19" s="1"/>
  <c r="K37" i="19"/>
  <c r="Q37" i="19" s="1"/>
  <c r="K65" i="19"/>
  <c r="Q65" i="19" s="1"/>
  <c r="K49" i="19"/>
  <c r="Q49" i="19" s="1"/>
  <c r="K23" i="19"/>
  <c r="Q23" i="19" s="1"/>
  <c r="K51" i="19"/>
  <c r="Q51" i="19" s="1"/>
  <c r="K35" i="19"/>
  <c r="Q35" i="19" s="1"/>
  <c r="K21" i="19"/>
  <c r="Q21" i="19" s="1"/>
  <c r="K9" i="19"/>
  <c r="Q9" i="19" s="1"/>
  <c r="K77" i="19"/>
  <c r="Q77" i="19" s="1"/>
  <c r="C161" i="19"/>
  <c r="I161" i="19" s="1"/>
  <c r="C149" i="19"/>
  <c r="I149" i="19" s="1"/>
  <c r="C147" i="19"/>
  <c r="I147" i="19" s="1"/>
  <c r="C135" i="19"/>
  <c r="I135" i="19" s="1"/>
  <c r="C133" i="19"/>
  <c r="I133" i="19" s="1"/>
  <c r="C121" i="19"/>
  <c r="I121" i="19" s="1"/>
  <c r="C119" i="19"/>
  <c r="I119" i="19" s="1"/>
  <c r="C107" i="19"/>
  <c r="I107" i="19" s="1"/>
  <c r="C105" i="19"/>
  <c r="I105" i="19" s="1"/>
  <c r="C93" i="19"/>
  <c r="I93" i="19" s="1"/>
  <c r="C91" i="19"/>
  <c r="I91" i="19" s="1"/>
  <c r="C79" i="19"/>
  <c r="I79" i="19" s="1"/>
  <c r="C51" i="19"/>
  <c r="I51" i="19" s="1"/>
  <c r="C49" i="19"/>
  <c r="I49" i="19" s="1"/>
  <c r="C23" i="19"/>
  <c r="I23" i="19" s="1"/>
  <c r="C77" i="19"/>
  <c r="I77" i="19" s="1"/>
  <c r="C35" i="19"/>
  <c r="I35" i="19" s="1"/>
  <c r="C63" i="19"/>
  <c r="I63" i="19" s="1"/>
  <c r="C65" i="19"/>
  <c r="I65" i="19" s="1"/>
  <c r="C37" i="19"/>
  <c r="I37" i="19" s="1"/>
  <c r="C21" i="19"/>
  <c r="I21" i="19" s="1"/>
  <c r="C9" i="19"/>
  <c r="I9" i="19" s="1"/>
  <c r="M57" i="12"/>
  <c r="L57" i="12"/>
  <c r="J57" i="12"/>
  <c r="I57" i="12"/>
  <c r="N57" i="12"/>
  <c r="K57" i="12"/>
</calcChain>
</file>

<file path=xl/sharedStrings.xml><?xml version="1.0" encoding="utf-8"?>
<sst xmlns="http://schemas.openxmlformats.org/spreadsheetml/2006/main" count="5684" uniqueCount="325">
  <si>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</si>
  <si>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</si>
  <si>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</si>
  <si>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</si>
  <si>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</si>
  <si>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</si>
  <si>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</si>
  <si>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</si>
  <si>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</si>
  <si>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</si>
  <si>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</si>
  <si>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</si>
  <si>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</si>
  <si>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</si>
  <si>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</si>
  <si>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</si>
  <si>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</si>
  <si>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</si>
  <si>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</si>
  <si>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</si>
  <si>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</si>
  <si>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</si>
  <si>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</si>
  <si>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</si>
  <si>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</si>
  <si>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</si>
  <si>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</si>
  <si>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</si>
  <si>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</si>
  <si>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</si>
  <si>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</si>
  <si>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</si>
  <si>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</si>
  <si>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</si>
  <si>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</si>
  <si>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</si>
  <si>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</si>
  <si>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</si>
  <si>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</si>
  <si>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</si>
  <si>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</si>
  <si>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</si>
  <si>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</si>
  <si>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</si>
  <si>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</si>
  <si>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</si>
  <si>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</si>
  <si>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</si>
  <si>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</si>
  <si>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</si>
  <si>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</si>
  <si>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</si>
  <si>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</si>
  <si>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</si>
  <si>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</si>
  <si>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</si>
  <si>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</si>
  <si>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</si>
  <si>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</si>
  <si>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</si>
  <si>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</si>
  <si>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</si>
  <si>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</si>
  <si>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</si>
  <si>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</si>
  <si>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</si>
  <si>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</si>
  <si>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</si>
  <si>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</si>
  <si>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</si>
  <si>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</si>
  <si>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</si>
  <si>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</si>
  <si>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</si>
  <si>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</si>
  <si>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</si>
  <si>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</si>
  <si>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</si>
  <si>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</si>
  <si>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</si>
  <si>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</si>
  <si>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</si>
  <si>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</si>
  <si>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</si>
  <si>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</si>
  <si>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</si>
  <si>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</si>
  <si>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</si>
  <si>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</si>
  <si>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</si>
  <si>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</si>
  <si>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</si>
  <si>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</si>
  <si>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</si>
  <si>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</si>
  <si>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</si>
  <si>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</si>
  <si>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</si>
  <si>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</si>
  <si>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</si>
  <si>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</si>
  <si>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</si>
  <si>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</si>
  <si>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</si>
  <si>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</si>
  <si>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</si>
  <si>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</si>
  <si>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</si>
  <si>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</si>
  <si>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</si>
  <si>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</si>
  <si>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</si>
  <si>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</si>
  <si>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</si>
  <si>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</si>
  <si>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</si>
  <si>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</si>
  <si>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</si>
  <si>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</si>
  <si>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</si>
  <si>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</si>
  <si>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</si>
  <si>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</si>
  <si>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</si>
  <si>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</si>
  <si>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</si>
  <si>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</si>
  <si>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</si>
  <si>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</si>
  <si>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</si>
  <si>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</si>
  <si>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</si>
  <si>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</si>
  <si>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</si>
  <si>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</si>
  <si>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</si>
  <si>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</si>
  <si>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</si>
  <si>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</si>
  <si>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</si>
  <si>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</si>
  <si>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</si>
  <si>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</si>
  <si>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</si>
  <si>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</si>
  <si>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</si>
  <si>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</si>
  <si>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</si>
  <si>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</si>
  <si>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</si>
  <si>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verificar los totales año (2020, 2021) con la publicación porque al no tener plazas en algunos meses por el covid da mal el cálculo del dato, o cuando hay algún mes que no da el dato (probablemente que la muestra sea muy pequeña)</t>
  </si>
  <si>
    <t>cambiar el dato cuando se pase a valores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</si>
  <si>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</si>
  <si>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</si>
  <si>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</si>
  <si>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</si>
  <si>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</si>
  <si>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</si>
  <si>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</si>
  <si>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</si>
  <si>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</si>
  <si>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</si>
  <si>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</si>
  <si>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</si>
  <si>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</si>
  <si>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</si>
  <si>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</si>
  <si>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</si>
  <si>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</si>
  <si>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</si>
  <si>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</si>
  <si>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</si>
  <si>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</si>
  <si>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</si>
  <si>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</si>
  <si>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</si>
  <si>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</si>
  <si>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</si>
  <si>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</si>
  <si>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</si>
  <si>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</si>
  <si>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</si>
  <si>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</si>
  <si>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</si>
  <si>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</si>
  <si>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</si>
  <si>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</si>
  <si>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</si>
  <si>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</si>
  <si>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</si>
  <si>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</si>
  <si>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</si>
  <si>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</si>
  <si>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</si>
  <si>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</si>
  <si>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</si>
  <si>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</si>
  <si>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</si>
  <si>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</si>
  <si>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</si>
  <si>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</si>
  <si>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</si>
  <si>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</si>
  <si>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</si>
  <si>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</si>
  <si>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</si>
  <si>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</si>
  <si>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</si>
  <si>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</si>
  <si>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</si>
  <si>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</si>
  <si>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octubre 2024</t>
  </si>
  <si>
    <t>Resumen indicadores Santiago del Teide</t>
  </si>
  <si>
    <t>Evolución mensual de viajeros entrados en Santiago del Teide según lugar de residencia</t>
  </si>
  <si>
    <t>Evolución mensual de viajeros entrados en Santiago del Teide según categoría del establecimiento</t>
  </si>
  <si>
    <t>Evolución anual de viajeros entrados en Santiago del Teide según categoría del establecimiento</t>
  </si>
  <si>
    <t>Evolución mensual de pernoctaciones en Santiago del Teide según lugar de residencia</t>
  </si>
  <si>
    <t>Evolución mensual de pernoctaciones en Santiago del Teide según categoría del establecimiento</t>
  </si>
  <si>
    <t>Evolución mensual de estancia media en Santiago del Teide según lugar de residencia</t>
  </si>
  <si>
    <t>Evolución mensual de estancia media en Santiago del Teide según categoría del establecimiento</t>
  </si>
  <si>
    <t>Evolución mensual de tasa de ocupación en Santiago del Teide según categoría del establecimiento</t>
  </si>
  <si>
    <t>Viajeros españoles entrados en los hoteles y apartamentos de Santiago del Teide según lugar de residencia - acumulado</t>
  </si>
  <si>
    <t>Viajeros españoles entrados en los hoteles y apartamentos de Santiago del Teide por tipología y categoría de alojamiento - acumulado</t>
  </si>
  <si>
    <t>Viajeros peninsulares entrados en los hoteles y apartamentos de Santiago del Teide por tipología y categoría de alojamiento - acumulado</t>
  </si>
  <si>
    <t>Viajeros canarios entrados en los hoteles y apartamentos de Santiago del Teide por tipología y categoría de alojamiento - acumulado</t>
  </si>
  <si>
    <t>Resumen de indicadores turísticos de Tenerife-Santiago del Teide</t>
  </si>
  <si>
    <t>octubre 2019</t>
  </si>
  <si>
    <t>octubre 2021</t>
  </si>
  <si>
    <t>octubre 2022</t>
  </si>
  <si>
    <t>octubre 2023</t>
  </si>
  <si>
    <t>octubre 2024</t>
  </si>
  <si>
    <t>acumulado a octubre 2019</t>
  </si>
  <si>
    <t>acumulado a octubre 2021</t>
  </si>
  <si>
    <t>acumulado a octubre 2022</t>
  </si>
  <si>
    <t>acumulado a octubre 2023</t>
  </si>
  <si>
    <t>acumulado a octubre 2024</t>
  </si>
  <si>
    <t>octubre 2020</t>
  </si>
  <si>
    <t>Viajeros  entrados en los establecimientos alojativos de Santiago del Teide 
(hotel + apartamento)</t>
  </si>
  <si>
    <t>-</t>
  </si>
  <si>
    <t>Viajeros españoles entrados en los establecimientos alojativos de Santiago del Teide 
(hotel + apartamento)</t>
  </si>
  <si>
    <t>Viajeros peninsulares entrados en los establecimientos alojativos de Santiago del Teide 
(hotel + apartamento)</t>
  </si>
  <si>
    <t>Viajeros canarios entrados en los establecimientos alojativos de Santiago del Teide 
(hotel + apartamento)</t>
  </si>
  <si>
    <t>Viajeros extranjeros entrados en los establecimientos alojativos de Santiago del Teide 
(hotel + apartamento)</t>
  </si>
  <si>
    <t>Viajeros británicos entrados en los establecimientos alojativos de Santiago del Teide 
(hotel + apartamento)</t>
  </si>
  <si>
    <t>Viajeros alemanes entrados en los establecimientos alojativos de Santiago del Teide 
(hotel + apartamento)</t>
  </si>
  <si>
    <t>Viajeros franceses entrados en los establecimientos alojativos de Santiago del Teide 
(hotel + apartamento)</t>
  </si>
  <si>
    <t>Viajeros belgas entrados en los establecimientos alojativos de Santiago del Teide 
(hotel + apartamento)</t>
  </si>
  <si>
    <t>Viajeros holandeses entrados en los establecimientos alojativos de Santiago del Teide 
(hotel + apartamento)</t>
  </si>
  <si>
    <t>Viajeros daneses entrados en los establecimientos alojativos de Santiago del Teide 
(hotel + apartamento)</t>
  </si>
  <si>
    <t>Viajeros suecos entrados en los establecimientos alojativos de Santiago del Teide 
(hotel + apartamento)</t>
  </si>
  <si>
    <t>var 21/20</t>
  </si>
  <si>
    <t>var 23/22</t>
  </si>
  <si>
    <t>Viajeros entrados en los establecimientos alojativos de Santiago del Teide 
(hotel + apartamento)</t>
  </si>
  <si>
    <t>Viajeros entrados en los hoteles de Santiago del Teide</t>
  </si>
  <si>
    <t>Viajeros entrados en los hoteles de 4, 5 estrellas Santiago del Teide</t>
  </si>
  <si>
    <t>Viajeros entrados en los hoteles de 1, 2, 3 estrellas Santiago del Teide</t>
  </si>
  <si>
    <t>Viajeros entrados en los apartamentos de Santiago del Teide</t>
  </si>
  <si>
    <t>Evolución de viajeros entrados en los establecimientos alojativos de Santiago del Teide 
(hotel + apartamento)</t>
  </si>
  <si>
    <t>Evolución de viajeros entrados en los hoteles de Santiago del Teide</t>
  </si>
  <si>
    <t>Evolución de viajeros entrados en los hoteles de 4, 5 estrellas de Santiago del Teide</t>
  </si>
  <si>
    <t>Evolución de viajeros entrados en los apartamentos de Santiago del Teide</t>
  </si>
  <si>
    <t>acumulado a octubre 2020</t>
  </si>
  <si>
    <t>Viajeros entrados en los establecimientos alojativos de Santiago del Teide según lugar de residencia (hotel + apartamento)</t>
  </si>
  <si>
    <t>acumulado octubre 2018</t>
  </si>
  <si>
    <t>acumulado octubre 2019</t>
  </si>
  <si>
    <t>acumulado octubre 2020</t>
  </si>
  <si>
    <t>acumulado octubre 2022</t>
  </si>
  <si>
    <t>acumulado octubre 2023</t>
  </si>
  <si>
    <t>acumulado octubre 2024</t>
  </si>
  <si>
    <t>Viajeros entrados en los hoteles de Santiago del Teide según lugar de residencia (hotel + apartamento)</t>
  </si>
  <si>
    <t>Viajeros entrados en los apartamentos de Santiago del Teide según lugar de residencia (hotel + apartamento)</t>
  </si>
  <si>
    <t>acumulado octubre 2021</t>
  </si>
  <si>
    <t>Viajeros alojados en los establecimientos alojativos de Santiago del Teide según lugar de residencia (hotel + apartamento)</t>
  </si>
  <si>
    <t>Pernoctaciones realizadas por los turistas en los establecimientos alojativos de Santiago del Teide (hotel + apartamento)</t>
  </si>
  <si>
    <t>Pernoctaciones realizadas por los turistas españoles en los establecimientos alojativos de Santiago del Teide (hotel + apartamento)</t>
  </si>
  <si>
    <t>var 24/23</t>
  </si>
  <si>
    <t>var 24/19</t>
  </si>
  <si>
    <t>Pernoctaciones realizadas por los procedentes de Península en los establecimientos alojativos de Santiago del Teide (hotel + apartamento)</t>
  </si>
  <si>
    <t>Pernoctaciones realizadas por los procedentes de Canarias en los establecimientos alojativos de Santiago del Teide (hotel + apartamento)</t>
  </si>
  <si>
    <t>Pernoctaciones realizadas por los procedentes de Total residentes en el extranjero en los establecimientos alojativos de Santiago del Teide (hotel + apartamento)</t>
  </si>
  <si>
    <t>Pernoctaciones realizadas por los procedentes de Reino Unido en los establecimientos alojativos de Santiago del Teide (hotel + apartamento)</t>
  </si>
  <si>
    <t>Pernoctaciones realizadas por los procedentes de Alemania en los establecimientos alojativos de Santiago del Teide (hotel + apartamento)</t>
  </si>
  <si>
    <t>Pernoctaciones realizadas por los procedentes de Francia en los establecimientos alojativos de Santiago del Teide (hotel + apartamento)</t>
  </si>
  <si>
    <t>Pernoctaciones realizadas por los procedentes de Bélgica en los establecimientos alojativos de Santiago del Teide (hotel + apartamento)</t>
  </si>
  <si>
    <t>Pernoctaciones realizadas por los procedentes de Países Bajos en los establecimientos alojativos de Santiago del Teide (hotel + apartamento)</t>
  </si>
  <si>
    <t>Pernoctaciones realizadas por los procedentes de Dinamarca en los establecimientos alojativos de Santiago del Teide (hotel + apartamento)</t>
  </si>
  <si>
    <t>Pernoctaciones realizadas por los procedentes de Suecia en los establecimientos alojativos de Santiago del Teide (hotel + apartamento)</t>
  </si>
  <si>
    <t>2020</t>
  </si>
  <si>
    <t>2021</t>
  </si>
  <si>
    <t>2022</t>
  </si>
  <si>
    <t>Pernoctaciones realizadas por los turistas en los hoteles de Santiago del Teide</t>
  </si>
  <si>
    <t>Pernoctaciones realizadas por los turistas en los hoteles de 4 y 5 estrellas de Santiago del Teide</t>
  </si>
  <si>
    <t>Pernoctaciones realizadas por los turistas en los hoteles de 1, 2, 3 estrellas de Santiago del Teide</t>
  </si>
  <si>
    <t>Pernoctaciones realizadas por los turistas en los apartamentos de Santiago del Teide</t>
  </si>
  <si>
    <t>octubre 2018</t>
  </si>
  <si>
    <t>Estancia Media en los establecimientos alojativos de Santiago del Teide
(hotel + apartamento)</t>
  </si>
  <si>
    <t>Estancia media de los viajeros españoles entrados en los establecimientos alojativos de Santiago del Teide (hotel + apartamento)</t>
  </si>
  <si>
    <t>Estancia media de los viajeros peninsulares entrados en los establecimientos alojativos de Santiago del Teide (hotel + apartamento)</t>
  </si>
  <si>
    <t>Estancia media de los viajeros canarios entrados en los establecimientos alojativos de Santiago del Teide (hotel + apartamento)</t>
  </si>
  <si>
    <t>Estancia media de los viajeros extranjeros entrados en los establecimientos alojativos de Santiago del Teide (hotel + apartamento)</t>
  </si>
  <si>
    <t>Estancia media de los viajeros británicos entrados en los establecimientos alojativos de Santiago del Teide (hotel + apartamento)</t>
  </si>
  <si>
    <t>Estancia media de los viajeros alemanes entrados en los establecimientos alojativos de Santiago del Teide (hotel + apartamento)</t>
  </si>
  <si>
    <t>Estancia media de los viajeros franceses entrados en los establecimientos alojativos de Santiago del Teide (hotel + apartamento)</t>
  </si>
  <si>
    <t>Estancia media de los viajeros belgas entrados en los establecimientos alojativos de Santiago del Teide (hotel + apartamento)</t>
  </si>
  <si>
    <t>Estancia media de los viajeros holandeses entrados en los establecimientos alojativos de Santiago del Teide (hotel + apartamento)</t>
  </si>
  <si>
    <t>Estancia media de los viajeros daneses entrados en los establecimientos alojativos de Santiago del Teide (hotel + apartamento)</t>
  </si>
  <si>
    <t>Estancia media de los viajeros suecos entrados en los establecimientos alojativos de Santiago del Teide (hotel + apartamento)</t>
  </si>
  <si>
    <t>Estancia Media en los hoteles de Santiago del Teide</t>
  </si>
  <si>
    <t>Estancia Media en los hoteles de 4, 5 estrellas de Santiago del Teide</t>
  </si>
  <si>
    <t>Estancia Media en los hoteles de 1, 2, 3 Estrellas de Santiago del Teide</t>
  </si>
  <si>
    <t>Estancia Media en los apartamentos de Santiago del Teide</t>
  </si>
  <si>
    <t>Tasa de ocupación por plaza en los establecimientos alojativos de Santiago del Teide
(hotel + apartamento)</t>
  </si>
  <si>
    <t>Tasa de ocupación por plaza en los hoteles de Santiago del Teide</t>
  </si>
  <si>
    <t>Tasa de ocupación por plaza en los hoteles de 4, 5 Estrellas de Santiago del Teide</t>
  </si>
  <si>
    <t>Tasa de ocupación por plaza en los hoteles de 1, 2, 3 Estrellas de Santiago del Teide</t>
  </si>
  <si>
    <t>Tasa de ocupación por plaza en los apartamentos de Santiago del Teide</t>
  </si>
  <si>
    <t>Distribución de viajeros españoles entrados en hoteles y apartamentos de Santiago del Teide  por lugar de residencia</t>
  </si>
  <si>
    <t>Viajeros españoles entrados en los hoteles y apartamentos de Santiago del Teide según lugar de residencia</t>
  </si>
  <si>
    <t>Viajeros españoles entrados en los hoteles y apartamentos de Santiago del Teide por tipología y categoría de alojamiento</t>
  </si>
  <si>
    <t>Viajeros peninsulares entrados en los hoteles y apartamentos de Santiago del Teide por tipología y categoría de alojamiento</t>
  </si>
  <si>
    <t>Viajeros canarios entrados en los hoteles y apartamentos de Santiago del Teide por tipología y categoría de alojamiento</t>
  </si>
  <si>
    <t>Evolución de viajeros españoles entrados en los establecimientos alojativos de Santiago del Teide
(hotel + apartamento)</t>
  </si>
  <si>
    <t>Evolución de viajeros peninsulares entrados en los establecimientos alojativos de Santiago del Teide
(hotel + apartamento)</t>
  </si>
  <si>
    <t>Evolución de viajeros canarios entrados en los establecimientos alojativos de Santiago del Teide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</si>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</sst>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5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2" fillId="0" borderId="35" xfId="4" applyNumberFormat="1" applyFont="1" applyBorder="1" applyAlignment="1" applyProtection="1">
      <alignment horizontal="center" vertical="center" wrapText="1"/>
      <protection hidden="1"/>
    </xf>
    <xf numFmtId="3" fontId="22" fillId="0" borderId="36" xfId="1" applyNumberFormat="1" applyFont="1" applyBorder="1" applyAlignment="1" applyProtection="1">
      <alignment vertical="center"/>
      <protection hidden="1"/>
    </xf>
    <xf numFmtId="164" fontId="22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0" xfId="0" applyNumberFormat="1" applyFont="1" applyFill="1" applyBorder="1" applyAlignment="1">
      <alignment horizontal="right"/>
    </xf>
    <xf numFmtId="0" fontId="24" fillId="0" borderId="41" xfId="0" applyFont="1" applyBorder="1" applyAlignment="1">
      <alignment horizontal="left" indent="1"/>
    </xf>
    <xf numFmtId="3" fontId="24" fillId="0" borderId="41" xfId="0" applyNumberFormat="1" applyFont="1" applyBorder="1" applyAlignment="1">
      <alignment horizontal="right"/>
    </xf>
    <xf numFmtId="164" fontId="24" fillId="0" borderId="41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8" xfId="0" applyNumberFormat="1" applyFont="1" applyBorder="1" applyAlignment="1">
      <alignment horizontal="right"/>
    </xf>
    <xf numFmtId="164" fontId="17" fillId="0" borderId="49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164" fontId="18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6" xfId="0" applyNumberFormat="1" applyFont="1" applyBorder="1" applyAlignment="1">
      <alignment horizontal="right"/>
    </xf>
    <xf numFmtId="164" fontId="17" fillId="0" borderId="57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2" fillId="0" borderId="36" xfId="1" applyNumberFormat="1" applyFont="1" applyBorder="1" applyAlignment="1" applyProtection="1">
      <alignment vertical="center"/>
      <protection hidden="1"/>
    </xf>
    <xf numFmtId="2" fontId="22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6" xfId="1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/>
    <xf numFmtId="164" fontId="0" fillId="0" borderId="0" xfId="0" applyNumberFormat="1"/>
    <xf numFmtId="164" fontId="27" fillId="0" borderId="36" xfId="1" applyNumberFormat="1" applyFont="1" applyBorder="1" applyAlignment="1" applyProtection="1">
      <alignment vertical="center"/>
      <protection hidden="1"/>
    </xf>
    <xf numFmtId="164" fontId="27" fillId="0" borderId="37" xfId="4" applyNumberFormat="1" applyFont="1" applyBorder="1" applyAlignment="1" applyProtection="1">
      <alignment horizontal="right" vertical="center" wrapText="1"/>
      <protection hidden="1"/>
    </xf>
    <xf numFmtId="164" fontId="27" fillId="0" borderId="36" xfId="1" applyNumberFormat="1" applyFont="1" applyBorder="1" applyAlignment="1" applyProtection="1">
      <alignment horizontal="right" vertical="center"/>
      <protection hidden="1"/>
    </xf>
    <xf numFmtId="164" fontId="22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0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3" xfId="0" applyNumberFormat="1" applyFont="1" applyFill="1" applyBorder="1" applyAlignment="1">
      <alignment horizontal="right" vertical="center" wrapText="1"/>
    </xf>
    <xf numFmtId="164" fontId="22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3" fontId="20" fillId="3" borderId="27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20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ECD6DD6B-89ED-4647-ABC5-C3024BACB036}"/>
    <cellStyle name="Normal 2 6" xfId="3" xr:uid="{C3AE1815-A16A-4E4B-AB04-B093EFD677C3}"/>
    <cellStyle name="Porcentaje" xfId="1" builtinId="5"/>
  </cellStyles>
  <dxfs count="0"/>
  <tableStyles count="1" defaultTableStyle="TableStyleMedium2" defaultPivotStyle="PivotStyleLight16">
    <tableStyle name="Invisible" pivot="0" table="0" count="0" xr9:uid="{5C23DAB7-D796-4C14-8AD8-BBD3534361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B9-42AC-B94B-EB90AE635F0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19740</c:v>
                </c:pt>
                <c:pt idx="1">
                  <c:v>19223</c:v>
                </c:pt>
                <c:pt idx="2">
                  <c:v>21973</c:v>
                </c:pt>
                <c:pt idx="3">
                  <c:v>20119</c:v>
                </c:pt>
                <c:pt idx="4">
                  <c:v>14799</c:v>
                </c:pt>
                <c:pt idx="5">
                  <c:v>19316</c:v>
                </c:pt>
                <c:pt idx="6">
                  <c:v>24858</c:v>
                </c:pt>
                <c:pt idx="7">
                  <c:v>24709</c:v>
                </c:pt>
                <c:pt idx="8">
                  <c:v>22149</c:v>
                </c:pt>
                <c:pt idx="9">
                  <c:v>22803</c:v>
                </c:pt>
                <c:pt idx="10">
                  <c:v>19561</c:v>
                </c:pt>
                <c:pt idx="11">
                  <c:v>20974</c:v>
                </c:pt>
                <c:pt idx="12">
                  <c:v>250224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9-42AC-B94B-EB90AE635F02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B9-42AC-B94B-EB90AE635F02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15598</c:v>
                </c:pt>
                <c:pt idx="1">
                  <c:v>21666</c:v>
                </c:pt>
                <c:pt idx="2">
                  <c:v>22231</c:v>
                </c:pt>
                <c:pt idx="3">
                  <c:v>23894</c:v>
                </c:pt>
                <c:pt idx="4">
                  <c:v>20251</c:v>
                </c:pt>
                <c:pt idx="5">
                  <c:v>18886</c:v>
                </c:pt>
                <c:pt idx="6">
                  <c:v>23111</c:v>
                </c:pt>
                <c:pt idx="7">
                  <c:v>24659</c:v>
                </c:pt>
                <c:pt idx="8">
                  <c:v>20130</c:v>
                </c:pt>
                <c:pt idx="9">
                  <c:v>22327</c:v>
                </c:pt>
                <c:pt idx="10">
                  <c:v>21079</c:v>
                </c:pt>
                <c:pt idx="11">
                  <c:v>23285</c:v>
                </c:pt>
                <c:pt idx="12">
                  <c:v>257117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B9-42AC-B94B-EB90AE635F02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B9-42AC-B94B-EB90AE635F0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22490</c:v>
                </c:pt>
                <c:pt idx="1">
                  <c:v>23086</c:v>
                </c:pt>
                <c:pt idx="2">
                  <c:v>21689</c:v>
                </c:pt>
                <c:pt idx="3">
                  <c:v>23484</c:v>
                </c:pt>
                <c:pt idx="4">
                  <c:v>21547</c:v>
                </c:pt>
                <c:pt idx="5">
                  <c:v>21065</c:v>
                </c:pt>
                <c:pt idx="6">
                  <c:v>24276</c:v>
                </c:pt>
                <c:pt idx="7">
                  <c:v>25495</c:v>
                </c:pt>
                <c:pt idx="8">
                  <c:v>22106</c:v>
                </c:pt>
                <c:pt idx="9">
                  <c:v>25007</c:v>
                </c:pt>
                <c:pt idx="10">
                  <c:v>24207</c:v>
                </c:pt>
                <c:pt idx="11">
                  <c:v>24142</c:v>
                </c:pt>
                <c:pt idx="12">
                  <c:v>278594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B9-42AC-B94B-EB90AE635F02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B9-42AC-B94B-EB90AE635F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8B9-42AC-B94B-EB90AE635F0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22650</c:v>
                </c:pt>
                <c:pt idx="1">
                  <c:v>23921</c:v>
                </c:pt>
                <c:pt idx="2">
                  <c:v>27356</c:v>
                </c:pt>
                <c:pt idx="3">
                  <c:v>22205</c:v>
                </c:pt>
                <c:pt idx="4">
                  <c:v>23449</c:v>
                </c:pt>
                <c:pt idx="5">
                  <c:v>22841</c:v>
                </c:pt>
                <c:pt idx="6">
                  <c:v>24893</c:v>
                </c:pt>
                <c:pt idx="7">
                  <c:v>25319</c:v>
                </c:pt>
                <c:pt idx="8">
                  <c:v>21182</c:v>
                </c:pt>
                <c:pt idx="9">
                  <c:v>27341</c:v>
                </c:pt>
                <c:pt idx="12">
                  <c:v>241157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B9-42AC-B94B-EB90AE63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B9-42AC-B94B-EB90AE635F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B9-42AC-B94B-EB90AE635F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B9-42AC-B94B-EB90AE635F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B9-42AC-B94B-EB90AE635F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B9-42AC-B94B-EB90AE635F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B9-42AC-B94B-EB90AE635F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B9-42AC-B94B-EB90AE635F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B9-42AC-B94B-EB90AE635F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B9-42AC-B94B-EB90AE635F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B9-42AC-B94B-EB90AE635F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B9-42AC-B94B-EB90AE635F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B9-42AC-B94B-EB90AE635F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B9-42AC-B94B-EB90AE635F02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7.1142730102267127E-3</c:v>
                </c:pt>
                <c:pt idx="1">
                  <c:v>3.6169106817985019E-2</c:v>
                </c:pt>
                <c:pt idx="2">
                  <c:v>0.26128452210798092</c:v>
                </c:pt>
                <c:pt idx="3">
                  <c:v>-5.4462612842786529E-2</c:v>
                </c:pt>
                <c:pt idx="4">
                  <c:v>8.8272149255116616E-2</c:v>
                </c:pt>
                <c:pt idx="5">
                  <c:v>8.4310467600284822E-2</c:v>
                </c:pt>
                <c:pt idx="6">
                  <c:v>2.5416048772450184E-2</c:v>
                </c:pt>
                <c:pt idx="7">
                  <c:v>-6.9033143753677306E-3</c:v>
                </c:pt>
                <c:pt idx="8">
                  <c:v>-4.1798606713109532E-2</c:v>
                </c:pt>
                <c:pt idx="9">
                  <c:v>9.3333866517375075E-2</c:v>
                </c:pt>
                <c:pt idx="12">
                  <c:v>4.7392994418988366E-2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B9-42AC-B94B-EB90AE635F02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0.14741641337386024</c:v>
                </c:pt>
                <c:pt idx="1">
                  <c:v>0.24439473547313106</c:v>
                </c:pt>
                <c:pt idx="2">
                  <c:v>0.24498247849633636</c:v>
                </c:pt>
                <c:pt idx="3">
                  <c:v>0.10368308564043938</c:v>
                </c:pt>
                <c:pt idx="4">
                  <c:v>0.58449895263193463</c:v>
                </c:pt>
                <c:pt idx="5">
                  <c:v>0.18249119900600541</c:v>
                </c:pt>
                <c:pt idx="6">
                  <c:v>1.4079974253762284E-3</c:v>
                </c:pt>
                <c:pt idx="7">
                  <c:v>2.4687360880650822E-2</c:v>
                </c:pt>
                <c:pt idx="8">
                  <c:v>-4.3658855930290286E-2</c:v>
                </c:pt>
                <c:pt idx="9">
                  <c:v>0.19900890233741175</c:v>
                </c:pt>
                <c:pt idx="12">
                  <c:v>0.15006986537205091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8B9-42AC-B94B-EB90AE63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44-4405-AD37-1BFA055D32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1628</c:v>
                </c:pt>
                <c:pt idx="1">
                  <c:v>1556</c:v>
                </c:pt>
                <c:pt idx="2">
                  <c:v>4005</c:v>
                </c:pt>
                <c:pt idx="3">
                  <c:v>4972</c:v>
                </c:pt>
                <c:pt idx="4">
                  <c:v>3331</c:v>
                </c:pt>
                <c:pt idx="5">
                  <c:v>2375</c:v>
                </c:pt>
                <c:pt idx="6">
                  <c:v>6726</c:v>
                </c:pt>
                <c:pt idx="7">
                  <c:v>7145</c:v>
                </c:pt>
                <c:pt idx="8">
                  <c:v>5836</c:v>
                </c:pt>
                <c:pt idx="9">
                  <c:v>3858</c:v>
                </c:pt>
                <c:pt idx="10">
                  <c:v>1929</c:v>
                </c:pt>
                <c:pt idx="11">
                  <c:v>2216</c:v>
                </c:pt>
                <c:pt idx="12">
                  <c:v>45577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44-4405-AD37-1BFA055D3250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44-4405-AD37-1BFA055D3250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744</c:v>
                </c:pt>
                <c:pt idx="1">
                  <c:v>1386</c:v>
                </c:pt>
                <c:pt idx="2">
                  <c:v>1477</c:v>
                </c:pt>
                <c:pt idx="3">
                  <c:v>3054</c:v>
                </c:pt>
                <c:pt idx="4">
                  <c:v>2857</c:v>
                </c:pt>
                <c:pt idx="5">
                  <c:v>1981</c:v>
                </c:pt>
                <c:pt idx="6">
                  <c:v>4035</c:v>
                </c:pt>
                <c:pt idx="7">
                  <c:v>5520</c:v>
                </c:pt>
                <c:pt idx="8">
                  <c:v>3446</c:v>
                </c:pt>
                <c:pt idx="9">
                  <c:v>1651</c:v>
                </c:pt>
                <c:pt idx="10">
                  <c:v>1088</c:v>
                </c:pt>
                <c:pt idx="11">
                  <c:v>1822</c:v>
                </c:pt>
                <c:pt idx="12">
                  <c:v>29061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44-4405-AD37-1BFA055D3250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44-4405-AD37-1BFA055D32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1649</c:v>
                </c:pt>
                <c:pt idx="1">
                  <c:v>1146</c:v>
                </c:pt>
                <c:pt idx="2">
                  <c:v>1783</c:v>
                </c:pt>
                <c:pt idx="3">
                  <c:v>3984</c:v>
                </c:pt>
                <c:pt idx="4">
                  <c:v>2472</c:v>
                </c:pt>
                <c:pt idx="5">
                  <c:v>3499</c:v>
                </c:pt>
                <c:pt idx="6">
                  <c:v>4301</c:v>
                </c:pt>
                <c:pt idx="7">
                  <c:v>4258</c:v>
                </c:pt>
                <c:pt idx="8">
                  <c:v>3382</c:v>
                </c:pt>
                <c:pt idx="9">
                  <c:v>2377</c:v>
                </c:pt>
                <c:pt idx="10">
                  <c:v>1284</c:v>
                </c:pt>
                <c:pt idx="11">
                  <c:v>1883</c:v>
                </c:pt>
                <c:pt idx="12">
                  <c:v>32018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44-4405-AD37-1BFA055D3250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C44-4405-AD37-1BFA055D32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C44-4405-AD37-1BFA055D32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1032</c:v>
                </c:pt>
                <c:pt idx="1">
                  <c:v>1343</c:v>
                </c:pt>
                <c:pt idx="2">
                  <c:v>2340</c:v>
                </c:pt>
                <c:pt idx="3">
                  <c:v>1383</c:v>
                </c:pt>
                <c:pt idx="4">
                  <c:v>2206</c:v>
                </c:pt>
                <c:pt idx="5">
                  <c:v>2734</c:v>
                </c:pt>
                <c:pt idx="6">
                  <c:v>4112</c:v>
                </c:pt>
                <c:pt idx="7">
                  <c:v>5008</c:v>
                </c:pt>
                <c:pt idx="8">
                  <c:v>2838</c:v>
                </c:pt>
                <c:pt idx="9">
                  <c:v>3489</c:v>
                </c:pt>
                <c:pt idx="12">
                  <c:v>26485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44-4405-AD37-1BFA055D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44-4405-AD37-1BFA055D32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44-4405-AD37-1BFA055D32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44-4405-AD37-1BFA055D32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44-4405-AD37-1BFA055D32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44-4405-AD37-1BFA055D32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44-4405-AD37-1BFA055D32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44-4405-AD37-1BFA055D32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44-4405-AD37-1BFA055D32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44-4405-AD37-1BFA055D32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44-4405-AD37-1BFA055D32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44-4405-AD37-1BFA055D32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44-4405-AD37-1BFA055D32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44-4405-AD37-1BFA055D3250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-0.37416616130988478</c:v>
                </c:pt>
                <c:pt idx="1">
                  <c:v>0.17190226876090753</c:v>
                </c:pt>
                <c:pt idx="2">
                  <c:v>0.31239484015703867</c:v>
                </c:pt>
                <c:pt idx="3">
                  <c:v>-0.65286144578313254</c:v>
                </c:pt>
                <c:pt idx="4">
                  <c:v>-0.10760517799352753</c:v>
                </c:pt>
                <c:pt idx="5">
                  <c:v>-0.21863389539868539</c:v>
                </c:pt>
                <c:pt idx="6">
                  <c:v>-4.3943269007207575E-2</c:v>
                </c:pt>
                <c:pt idx="7">
                  <c:v>0.17613903240958195</c:v>
                </c:pt>
                <c:pt idx="8">
                  <c:v>-0.16085156712004733</c:v>
                </c:pt>
                <c:pt idx="9">
                  <c:v>0.46781657551535538</c:v>
                </c:pt>
                <c:pt idx="12">
                  <c:v>-8.2007556063914633E-2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C44-4405-AD37-1BFA055D3250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-0.36609336609336607</c:v>
                </c:pt>
                <c:pt idx="1">
                  <c:v>-0.13688946015424164</c:v>
                </c:pt>
                <c:pt idx="2">
                  <c:v>-0.4157303370786517</c:v>
                </c:pt>
                <c:pt idx="3">
                  <c:v>-0.72184231697506029</c:v>
                </c:pt>
                <c:pt idx="4">
                  <c:v>-0.33773641549084354</c:v>
                </c:pt>
                <c:pt idx="5">
                  <c:v>0.15115789473684216</c:v>
                </c:pt>
                <c:pt idx="6">
                  <c:v>-0.3886410942610764</c:v>
                </c:pt>
                <c:pt idx="7">
                  <c:v>-0.29909027291812451</c:v>
                </c:pt>
                <c:pt idx="8">
                  <c:v>-0.51370801919122688</c:v>
                </c:pt>
                <c:pt idx="9">
                  <c:v>-9.5645412130637597E-2</c:v>
                </c:pt>
                <c:pt idx="12">
                  <c:v>-0.36075979918903267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C44-4405-AD37-1BFA055D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7-457F-A2E6-FA628DCC0CA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913</c:v>
                </c:pt>
                <c:pt idx="1">
                  <c:v>793</c:v>
                </c:pt>
                <c:pt idx="2">
                  <c:v>1749</c:v>
                </c:pt>
                <c:pt idx="3">
                  <c:v>1554</c:v>
                </c:pt>
                <c:pt idx="4">
                  <c:v>834</c:v>
                </c:pt>
                <c:pt idx="5">
                  <c:v>1360</c:v>
                </c:pt>
                <c:pt idx="6">
                  <c:v>2538</c:v>
                </c:pt>
                <c:pt idx="7">
                  <c:v>2653</c:v>
                </c:pt>
                <c:pt idx="8">
                  <c:v>4013</c:v>
                </c:pt>
                <c:pt idx="9">
                  <c:v>2009</c:v>
                </c:pt>
                <c:pt idx="10">
                  <c:v>995</c:v>
                </c:pt>
                <c:pt idx="11">
                  <c:v>1276</c:v>
                </c:pt>
                <c:pt idx="12">
                  <c:v>20687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7-457F-A2E6-FA628DCC0CAC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D7-457F-A2E6-FA628DCC0CAC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515</c:v>
                </c:pt>
                <c:pt idx="1">
                  <c:v>515</c:v>
                </c:pt>
                <c:pt idx="2">
                  <c:v>541</c:v>
                </c:pt>
                <c:pt idx="3">
                  <c:v>688</c:v>
                </c:pt>
                <c:pt idx="4">
                  <c:v>629</c:v>
                </c:pt>
                <c:pt idx="5">
                  <c:v>736</c:v>
                </c:pt>
                <c:pt idx="6">
                  <c:v>1359</c:v>
                </c:pt>
                <c:pt idx="7">
                  <c:v>1359</c:v>
                </c:pt>
                <c:pt idx="8">
                  <c:v>914</c:v>
                </c:pt>
                <c:pt idx="9">
                  <c:v>587</c:v>
                </c:pt>
                <c:pt idx="10">
                  <c:v>454</c:v>
                </c:pt>
                <c:pt idx="11">
                  <c:v>821</c:v>
                </c:pt>
                <c:pt idx="12">
                  <c:v>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7-457F-A2E6-FA628DCC0CAC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D7-457F-A2E6-FA628DCC0CA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722</c:v>
                </c:pt>
                <c:pt idx="1">
                  <c:v>509</c:v>
                </c:pt>
                <c:pt idx="2">
                  <c:v>747</c:v>
                </c:pt>
                <c:pt idx="3">
                  <c:v>838</c:v>
                </c:pt>
                <c:pt idx="4">
                  <c:v>849</c:v>
                </c:pt>
                <c:pt idx="5">
                  <c:v>1281</c:v>
                </c:pt>
                <c:pt idx="6">
                  <c:v>1503</c:v>
                </c:pt>
                <c:pt idx="7">
                  <c:v>1534</c:v>
                </c:pt>
                <c:pt idx="8">
                  <c:v>1027</c:v>
                </c:pt>
                <c:pt idx="9">
                  <c:v>688</c:v>
                </c:pt>
                <c:pt idx="10">
                  <c:v>605</c:v>
                </c:pt>
                <c:pt idx="11">
                  <c:v>977</c:v>
                </c:pt>
                <c:pt idx="12">
                  <c:v>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D7-457F-A2E6-FA628DCC0CAC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7-457F-A2E6-FA628DCC0CA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7-457F-A2E6-FA628DCC0CA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461</c:v>
                </c:pt>
                <c:pt idx="1">
                  <c:v>473</c:v>
                </c:pt>
                <c:pt idx="2">
                  <c:v>813</c:v>
                </c:pt>
                <c:pt idx="3">
                  <c:v>563</c:v>
                </c:pt>
                <c:pt idx="4">
                  <c:v>742</c:v>
                </c:pt>
                <c:pt idx="5">
                  <c:v>858</c:v>
                </c:pt>
                <c:pt idx="6">
                  <c:v>1216</c:v>
                </c:pt>
                <c:pt idx="7">
                  <c:v>1718</c:v>
                </c:pt>
                <c:pt idx="8">
                  <c:v>1147</c:v>
                </c:pt>
                <c:pt idx="9">
                  <c:v>932</c:v>
                </c:pt>
                <c:pt idx="12">
                  <c:v>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D7-457F-A2E6-FA628DCC0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D7-457F-A2E6-FA628DCC0C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D7-457F-A2E6-FA628DCC0C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D7-457F-A2E6-FA628DCC0C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D7-457F-A2E6-FA628DCC0C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D7-457F-A2E6-FA628DCC0C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D7-457F-A2E6-FA628DCC0C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D7-457F-A2E6-FA628DCC0C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D7-457F-A2E6-FA628DCC0C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D7-457F-A2E6-FA628DCC0C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D7-457F-A2E6-FA628DCC0C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D7-457F-A2E6-FA628DCC0C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D7-457F-A2E6-FA628DCC0C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D7-457F-A2E6-FA628DCC0CAC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-0.36149584487534625</c:v>
                </c:pt>
                <c:pt idx="1">
                  <c:v>-7.0726915520628708E-2</c:v>
                </c:pt>
                <c:pt idx="2">
                  <c:v>8.8353413654618462E-2</c:v>
                </c:pt>
                <c:pt idx="3">
                  <c:v>-0.32816229116945106</c:v>
                </c:pt>
                <c:pt idx="4">
                  <c:v>-0.12603062426383982</c:v>
                </c:pt>
                <c:pt idx="5">
                  <c:v>-0.33021077283372369</c:v>
                </c:pt>
                <c:pt idx="6">
                  <c:v>-0.19095143047238861</c:v>
                </c:pt>
                <c:pt idx="7">
                  <c:v>0.11994784876140807</c:v>
                </c:pt>
                <c:pt idx="8">
                  <c:v>0.11684518013631928</c:v>
                </c:pt>
                <c:pt idx="9">
                  <c:v>0.35465116279069764</c:v>
                </c:pt>
                <c:pt idx="12">
                  <c:v>-7.9913384202928484E-2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D7-457F-A2E6-FA628DCC0CAC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-0.49507119386637455</c:v>
                </c:pt>
                <c:pt idx="1">
                  <c:v>-0.40353089533417408</c:v>
                </c:pt>
                <c:pt idx="2">
                  <c:v>-0.53516295025728988</c:v>
                </c:pt>
                <c:pt idx="3">
                  <c:v>-0.63770913770913773</c:v>
                </c:pt>
                <c:pt idx="4">
                  <c:v>-0.11031175059952036</c:v>
                </c:pt>
                <c:pt idx="5">
                  <c:v>-0.36911764705882355</c:v>
                </c:pt>
                <c:pt idx="6">
                  <c:v>-0.52088258471237192</c:v>
                </c:pt>
                <c:pt idx="7">
                  <c:v>-0.35243120995099886</c:v>
                </c:pt>
                <c:pt idx="8">
                  <c:v>-0.71417891851482684</c:v>
                </c:pt>
                <c:pt idx="9">
                  <c:v>-0.53608760577401693</c:v>
                </c:pt>
                <c:pt idx="12">
                  <c:v>-0.51547567332754129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DD7-457F-A2E6-FA628DCC0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76-46E9-9506-23EF8FF82B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715</c:v>
                </c:pt>
                <c:pt idx="1">
                  <c:v>763</c:v>
                </c:pt>
                <c:pt idx="2">
                  <c:v>2256</c:v>
                </c:pt>
                <c:pt idx="3">
                  <c:v>3418</c:v>
                </c:pt>
                <c:pt idx="4">
                  <c:v>2497</c:v>
                </c:pt>
                <c:pt idx="5">
                  <c:v>1015</c:v>
                </c:pt>
                <c:pt idx="6">
                  <c:v>4188</c:v>
                </c:pt>
                <c:pt idx="7">
                  <c:v>4492</c:v>
                </c:pt>
                <c:pt idx="8">
                  <c:v>1823</c:v>
                </c:pt>
                <c:pt idx="9">
                  <c:v>1849</c:v>
                </c:pt>
                <c:pt idx="10">
                  <c:v>934</c:v>
                </c:pt>
                <c:pt idx="11">
                  <c:v>940</c:v>
                </c:pt>
                <c:pt idx="12">
                  <c:v>24890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76-46E9-9506-23EF8FF82B64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76-46E9-9506-23EF8FF82B64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229</c:v>
                </c:pt>
                <c:pt idx="1">
                  <c:v>871</c:v>
                </c:pt>
                <c:pt idx="2">
                  <c:v>936</c:v>
                </c:pt>
                <c:pt idx="3">
                  <c:v>2366</c:v>
                </c:pt>
                <c:pt idx="4">
                  <c:v>2228</c:v>
                </c:pt>
                <c:pt idx="5">
                  <c:v>1245</c:v>
                </c:pt>
                <c:pt idx="6">
                  <c:v>2676</c:v>
                </c:pt>
                <c:pt idx="7">
                  <c:v>4161</c:v>
                </c:pt>
                <c:pt idx="8">
                  <c:v>2532</c:v>
                </c:pt>
                <c:pt idx="9">
                  <c:v>1064</c:v>
                </c:pt>
                <c:pt idx="10">
                  <c:v>634</c:v>
                </c:pt>
                <c:pt idx="11">
                  <c:v>1001</c:v>
                </c:pt>
                <c:pt idx="12">
                  <c:v>19943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6-46E9-9506-23EF8FF82B64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76-46E9-9506-23EF8FF82B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927</c:v>
                </c:pt>
                <c:pt idx="1">
                  <c:v>637</c:v>
                </c:pt>
                <c:pt idx="2">
                  <c:v>1036</c:v>
                </c:pt>
                <c:pt idx="3">
                  <c:v>3146</c:v>
                </c:pt>
                <c:pt idx="4">
                  <c:v>1623</c:v>
                </c:pt>
                <c:pt idx="5">
                  <c:v>2218</c:v>
                </c:pt>
                <c:pt idx="6">
                  <c:v>2798</c:v>
                </c:pt>
                <c:pt idx="7">
                  <c:v>2724</c:v>
                </c:pt>
                <c:pt idx="8">
                  <c:v>2355</c:v>
                </c:pt>
                <c:pt idx="9">
                  <c:v>1689</c:v>
                </c:pt>
                <c:pt idx="10">
                  <c:v>679</c:v>
                </c:pt>
                <c:pt idx="11">
                  <c:v>906</c:v>
                </c:pt>
                <c:pt idx="12">
                  <c:v>20738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76-46E9-9506-23EF8FF82B64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76-46E9-9506-23EF8FF82B6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F76-46E9-9506-23EF8FF82B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571</c:v>
                </c:pt>
                <c:pt idx="1">
                  <c:v>870</c:v>
                </c:pt>
                <c:pt idx="2">
                  <c:v>1527</c:v>
                </c:pt>
                <c:pt idx="3">
                  <c:v>820</c:v>
                </c:pt>
                <c:pt idx="4">
                  <c:v>1464</c:v>
                </c:pt>
                <c:pt idx="5">
                  <c:v>1876</c:v>
                </c:pt>
                <c:pt idx="6">
                  <c:v>2896</c:v>
                </c:pt>
                <c:pt idx="7">
                  <c:v>3290</c:v>
                </c:pt>
                <c:pt idx="8">
                  <c:v>1691</c:v>
                </c:pt>
                <c:pt idx="9">
                  <c:v>2557</c:v>
                </c:pt>
                <c:pt idx="12">
                  <c:v>17562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76-46E9-9506-23EF8FF8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76-46E9-9506-23EF8FF82B6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76-46E9-9506-23EF8FF82B6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76-46E9-9506-23EF8FF82B6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76-46E9-9506-23EF8FF82B6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76-46E9-9506-23EF8FF82B6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76-46E9-9506-23EF8FF82B6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76-46E9-9506-23EF8FF82B6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76-46E9-9506-23EF8FF82B6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76-46E9-9506-23EF8FF82B6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76-46E9-9506-23EF8FF82B6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76-46E9-9506-23EF8FF82B6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76-46E9-9506-23EF8FF82B6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76-46E9-9506-23EF8FF82B64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-0.38403451995685001</c:v>
                </c:pt>
                <c:pt idx="1">
                  <c:v>0.36577708006279441</c:v>
                </c:pt>
                <c:pt idx="2">
                  <c:v>0.47393822393822393</c:v>
                </c:pt>
                <c:pt idx="3">
                  <c:v>-0.73935155753337578</c:v>
                </c:pt>
                <c:pt idx="4">
                  <c:v>-9.7966728280961202E-2</c:v>
                </c:pt>
                <c:pt idx="5">
                  <c:v>-0.15419296663660953</c:v>
                </c:pt>
                <c:pt idx="6">
                  <c:v>3.5025017869906971E-2</c:v>
                </c:pt>
                <c:pt idx="7">
                  <c:v>0.20778267254038174</c:v>
                </c:pt>
                <c:pt idx="8">
                  <c:v>-0.28195329087048837</c:v>
                </c:pt>
                <c:pt idx="9">
                  <c:v>0.51391355831853169</c:v>
                </c:pt>
                <c:pt idx="12">
                  <c:v>-8.3067926695556848E-2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76-46E9-9506-23EF8FF82B64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-0.20139860139860144</c:v>
                </c:pt>
                <c:pt idx="1">
                  <c:v>0.14023591087811282</c:v>
                </c:pt>
                <c:pt idx="2">
                  <c:v>-0.32313829787234039</c:v>
                </c:pt>
                <c:pt idx="3">
                  <c:v>-0.76009362200117025</c:v>
                </c:pt>
                <c:pt idx="4">
                  <c:v>-0.41369643572286741</c:v>
                </c:pt>
                <c:pt idx="5">
                  <c:v>0.84827586206896544</c:v>
                </c:pt>
                <c:pt idx="6">
                  <c:v>-0.30850047755491883</c:v>
                </c:pt>
                <c:pt idx="7">
                  <c:v>-0.26758682101513798</c:v>
                </c:pt>
                <c:pt idx="8">
                  <c:v>-7.240811848601203E-2</c:v>
                </c:pt>
                <c:pt idx="9">
                  <c:v>0.38290968090859923</c:v>
                </c:pt>
                <c:pt idx="12">
                  <c:v>-0.23696558915537014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76-46E9-9506-23EF8FF8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2-4BB7-853F-9E403A46E44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18112</c:v>
                </c:pt>
                <c:pt idx="1">
                  <c:v>17667</c:v>
                </c:pt>
                <c:pt idx="2">
                  <c:v>17968</c:v>
                </c:pt>
                <c:pt idx="3">
                  <c:v>15147</c:v>
                </c:pt>
                <c:pt idx="4">
                  <c:v>11468</c:v>
                </c:pt>
                <c:pt idx="5">
                  <c:v>16941</c:v>
                </c:pt>
                <c:pt idx="6">
                  <c:v>18132</c:v>
                </c:pt>
                <c:pt idx="7">
                  <c:v>17564</c:v>
                </c:pt>
                <c:pt idx="8">
                  <c:v>16313</c:v>
                </c:pt>
                <c:pt idx="9">
                  <c:v>18945</c:v>
                </c:pt>
                <c:pt idx="10">
                  <c:v>17632</c:v>
                </c:pt>
                <c:pt idx="11">
                  <c:v>18758</c:v>
                </c:pt>
                <c:pt idx="12">
                  <c:v>204647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2-4BB7-853F-9E403A46E442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12-4BB7-853F-9E403A46E442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14854</c:v>
                </c:pt>
                <c:pt idx="1">
                  <c:v>20280</c:v>
                </c:pt>
                <c:pt idx="2">
                  <c:v>20754</c:v>
                </c:pt>
                <c:pt idx="3">
                  <c:v>20840</c:v>
                </c:pt>
                <c:pt idx="4">
                  <c:v>17394</c:v>
                </c:pt>
                <c:pt idx="5">
                  <c:v>16905</c:v>
                </c:pt>
                <c:pt idx="6">
                  <c:v>19076</c:v>
                </c:pt>
                <c:pt idx="7">
                  <c:v>19139</c:v>
                </c:pt>
                <c:pt idx="8">
                  <c:v>16684</c:v>
                </c:pt>
                <c:pt idx="9">
                  <c:v>20676</c:v>
                </c:pt>
                <c:pt idx="10">
                  <c:v>19991</c:v>
                </c:pt>
                <c:pt idx="11">
                  <c:v>21463</c:v>
                </c:pt>
                <c:pt idx="12">
                  <c:v>228056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12-4BB7-853F-9E403A46E442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2-4BB7-853F-9E403A46E44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20841</c:v>
                </c:pt>
                <c:pt idx="1">
                  <c:v>21940</c:v>
                </c:pt>
                <c:pt idx="2">
                  <c:v>19906</c:v>
                </c:pt>
                <c:pt idx="3">
                  <c:v>19500</c:v>
                </c:pt>
                <c:pt idx="4">
                  <c:v>19075</c:v>
                </c:pt>
                <c:pt idx="5">
                  <c:v>17566</c:v>
                </c:pt>
                <c:pt idx="6">
                  <c:v>19975</c:v>
                </c:pt>
                <c:pt idx="7">
                  <c:v>21237</c:v>
                </c:pt>
                <c:pt idx="8">
                  <c:v>18724</c:v>
                </c:pt>
                <c:pt idx="9">
                  <c:v>22630</c:v>
                </c:pt>
                <c:pt idx="10">
                  <c:v>22923</c:v>
                </c:pt>
                <c:pt idx="11">
                  <c:v>22259</c:v>
                </c:pt>
                <c:pt idx="12">
                  <c:v>246576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12-4BB7-853F-9E403A46E442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12-4BB7-853F-9E403A46E44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12-4BB7-853F-9E403A46E44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21618</c:v>
                </c:pt>
                <c:pt idx="1">
                  <c:v>22578</c:v>
                </c:pt>
                <c:pt idx="2">
                  <c:v>25016</c:v>
                </c:pt>
                <c:pt idx="3">
                  <c:v>20822</c:v>
                </c:pt>
                <c:pt idx="4">
                  <c:v>21243</c:v>
                </c:pt>
                <c:pt idx="5">
                  <c:v>20107</c:v>
                </c:pt>
                <c:pt idx="6">
                  <c:v>20781</c:v>
                </c:pt>
                <c:pt idx="7">
                  <c:v>20311</c:v>
                </c:pt>
                <c:pt idx="8">
                  <c:v>18344</c:v>
                </c:pt>
                <c:pt idx="9">
                  <c:v>23852</c:v>
                </c:pt>
                <c:pt idx="12">
                  <c:v>214672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12-4BB7-853F-9E403A46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12-4BB7-853F-9E403A46E44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12-4BB7-853F-9E403A46E44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12-4BB7-853F-9E403A46E44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12-4BB7-853F-9E403A46E44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12-4BB7-853F-9E403A46E44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12-4BB7-853F-9E403A46E44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12-4BB7-853F-9E403A46E44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12-4BB7-853F-9E403A46E44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12-4BB7-853F-9E403A46E44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12-4BB7-853F-9E403A46E44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12-4BB7-853F-9E403A46E44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12-4BB7-853F-9E403A46E44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12-4BB7-853F-9E403A46E442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3.7282280120915612E-2</c:v>
                </c:pt>
                <c:pt idx="1">
                  <c:v>2.9079307201458571E-2</c:v>
                </c:pt>
                <c:pt idx="2">
                  <c:v>0.25670652064704114</c:v>
                </c:pt>
                <c:pt idx="3">
                  <c:v>6.7794871794871758E-2</c:v>
                </c:pt>
                <c:pt idx="4">
                  <c:v>0.11365661861074705</c:v>
                </c:pt>
                <c:pt idx="5">
                  <c:v>0.14465444608903555</c:v>
                </c:pt>
                <c:pt idx="6">
                  <c:v>4.0350438047559445E-2</c:v>
                </c:pt>
                <c:pt idx="7">
                  <c:v>-4.3603145453689263E-2</c:v>
                </c:pt>
                <c:pt idx="8">
                  <c:v>-2.0294808801538111E-2</c:v>
                </c:pt>
                <c:pt idx="9">
                  <c:v>5.3999116217410492E-2</c:v>
                </c:pt>
                <c:pt idx="12">
                  <c:v>6.5930464661310584E-2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512-4BB7-853F-9E403A46E442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0.19357332155477036</c:v>
                </c:pt>
                <c:pt idx="1">
                  <c:v>0.27797588724741051</c:v>
                </c:pt>
                <c:pt idx="2">
                  <c:v>0.3922528940338379</c:v>
                </c:pt>
                <c:pt idx="3">
                  <c:v>0.37466164917145317</c:v>
                </c:pt>
                <c:pt idx="4">
                  <c:v>0.85237181723055455</c:v>
                </c:pt>
                <c:pt idx="5">
                  <c:v>0.18688389115164394</c:v>
                </c:pt>
                <c:pt idx="6">
                  <c:v>0.14609530112508273</c:v>
                </c:pt>
                <c:pt idx="7">
                  <c:v>0.15639945342746531</c:v>
                </c:pt>
                <c:pt idx="8">
                  <c:v>0.12450193097529572</c:v>
                </c:pt>
                <c:pt idx="9">
                  <c:v>0.2590129321720771</c:v>
                </c:pt>
                <c:pt idx="12">
                  <c:v>0.2758577652044194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512-4BB7-853F-9E403A46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AA-4E0A-B12D-6B9D4F9B9F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7969</c:v>
                </c:pt>
                <c:pt idx="1">
                  <c:v>8106</c:v>
                </c:pt>
                <c:pt idx="2">
                  <c:v>7978</c:v>
                </c:pt>
                <c:pt idx="3">
                  <c:v>6646</c:v>
                </c:pt>
                <c:pt idx="4">
                  <c:v>5591</c:v>
                </c:pt>
                <c:pt idx="5">
                  <c:v>9132</c:v>
                </c:pt>
                <c:pt idx="6">
                  <c:v>9239</c:v>
                </c:pt>
                <c:pt idx="7">
                  <c:v>10019</c:v>
                </c:pt>
                <c:pt idx="8">
                  <c:v>8668</c:v>
                </c:pt>
                <c:pt idx="9">
                  <c:v>9864</c:v>
                </c:pt>
                <c:pt idx="10">
                  <c:v>8271</c:v>
                </c:pt>
                <c:pt idx="11">
                  <c:v>9100</c:v>
                </c:pt>
                <c:pt idx="12">
                  <c:v>100583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A-4E0A-B12D-6B9D4F9B9F51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AA-4E0A-B12D-6B9D4F9B9F51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4593</c:v>
                </c:pt>
                <c:pt idx="1">
                  <c:v>7429</c:v>
                </c:pt>
                <c:pt idx="2">
                  <c:v>8841</c:v>
                </c:pt>
                <c:pt idx="3">
                  <c:v>9017</c:v>
                </c:pt>
                <c:pt idx="4">
                  <c:v>8204</c:v>
                </c:pt>
                <c:pt idx="5">
                  <c:v>7353</c:v>
                </c:pt>
                <c:pt idx="6">
                  <c:v>8399</c:v>
                </c:pt>
                <c:pt idx="7">
                  <c:v>9415</c:v>
                </c:pt>
                <c:pt idx="8">
                  <c:v>8053</c:v>
                </c:pt>
                <c:pt idx="9">
                  <c:v>9529</c:v>
                </c:pt>
                <c:pt idx="10">
                  <c:v>7510</c:v>
                </c:pt>
                <c:pt idx="11">
                  <c:v>8219</c:v>
                </c:pt>
                <c:pt idx="12">
                  <c:v>96562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AA-4E0A-B12D-6B9D4F9B9F51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AA-4E0A-B12D-6B9D4F9B9F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7748</c:v>
                </c:pt>
                <c:pt idx="1">
                  <c:v>8576</c:v>
                </c:pt>
                <c:pt idx="2">
                  <c:v>7226</c:v>
                </c:pt>
                <c:pt idx="3">
                  <c:v>7139</c:v>
                </c:pt>
                <c:pt idx="4">
                  <c:v>8883</c:v>
                </c:pt>
                <c:pt idx="5">
                  <c:v>8301</c:v>
                </c:pt>
                <c:pt idx="6">
                  <c:v>9581</c:v>
                </c:pt>
                <c:pt idx="7">
                  <c:v>10320</c:v>
                </c:pt>
                <c:pt idx="8">
                  <c:v>9284</c:v>
                </c:pt>
                <c:pt idx="9">
                  <c:v>10847</c:v>
                </c:pt>
                <c:pt idx="10">
                  <c:v>9244</c:v>
                </c:pt>
                <c:pt idx="11">
                  <c:v>8681</c:v>
                </c:pt>
                <c:pt idx="12">
                  <c:v>105830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AA-4E0A-B12D-6B9D4F9B9F51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AA-4E0A-B12D-6B9D4F9B9F5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BAA-4E0A-B12D-6B9D4F9B9F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8574</c:v>
                </c:pt>
                <c:pt idx="1">
                  <c:v>9308</c:v>
                </c:pt>
                <c:pt idx="2">
                  <c:v>9445</c:v>
                </c:pt>
                <c:pt idx="3">
                  <c:v>8977</c:v>
                </c:pt>
                <c:pt idx="4">
                  <c:v>10301</c:v>
                </c:pt>
                <c:pt idx="5">
                  <c:v>10338</c:v>
                </c:pt>
                <c:pt idx="6">
                  <c:v>10171</c:v>
                </c:pt>
                <c:pt idx="7">
                  <c:v>10030</c:v>
                </c:pt>
                <c:pt idx="8">
                  <c:v>9243</c:v>
                </c:pt>
                <c:pt idx="9">
                  <c:v>11119</c:v>
                </c:pt>
                <c:pt idx="12">
                  <c:v>97506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AA-4E0A-B12D-6B9D4F9B9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AA-4E0A-B12D-6B9D4F9B9F5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AA-4E0A-B12D-6B9D4F9B9F5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AA-4E0A-B12D-6B9D4F9B9F5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AA-4E0A-B12D-6B9D4F9B9F5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AA-4E0A-B12D-6B9D4F9B9F5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AA-4E0A-B12D-6B9D4F9B9F5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AA-4E0A-B12D-6B9D4F9B9F5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AA-4E0A-B12D-6B9D4F9B9F5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AA-4E0A-B12D-6B9D4F9B9F5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AA-4E0A-B12D-6B9D4F9B9F5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AA-4E0A-B12D-6B9D4F9B9F5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AA-4E0A-B12D-6B9D4F9B9F5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AA-4E0A-B12D-6B9D4F9B9F51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0.10660815694372738</c:v>
                </c:pt>
                <c:pt idx="1">
                  <c:v>8.5354477611940371E-2</c:v>
                </c:pt>
                <c:pt idx="2">
                  <c:v>0.30708552449487958</c:v>
                </c:pt>
                <c:pt idx="3">
                  <c:v>0.25745902787505259</c:v>
                </c:pt>
                <c:pt idx="4">
                  <c:v>0.15963075537543614</c:v>
                </c:pt>
                <c:pt idx="5">
                  <c:v>0.24539212143115297</c:v>
                </c:pt>
                <c:pt idx="6">
                  <c:v>6.1580210833942273E-2</c:v>
                </c:pt>
                <c:pt idx="7">
                  <c:v>-2.81007751937985E-2</c:v>
                </c:pt>
                <c:pt idx="8">
                  <c:v>-4.4161999138302432E-3</c:v>
                </c:pt>
                <c:pt idx="9">
                  <c:v>2.5076057896192605E-2</c:v>
                </c:pt>
                <c:pt idx="12">
                  <c:v>0.10922018087708318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AA-4E0A-B12D-6B9D4F9B9F51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7.5919186849040088E-2</c:v>
                </c:pt>
                <c:pt idx="1">
                  <c:v>0.14828522082408102</c:v>
                </c:pt>
                <c:pt idx="2">
                  <c:v>0.18388067184758095</c:v>
                </c:pt>
                <c:pt idx="3">
                  <c:v>0.35073728558531458</c:v>
                </c:pt>
                <c:pt idx="4">
                  <c:v>0.8424253264174566</c:v>
                </c:pt>
                <c:pt idx="5">
                  <c:v>0.13206307490144553</c:v>
                </c:pt>
                <c:pt idx="6">
                  <c:v>0.1008767182595518</c:v>
                </c:pt>
                <c:pt idx="7">
                  <c:v>1.0979139634694768E-3</c:v>
                </c:pt>
                <c:pt idx="8">
                  <c:v>6.6335948315643822E-2</c:v>
                </c:pt>
                <c:pt idx="9">
                  <c:v>0.12723033252230342</c:v>
                </c:pt>
                <c:pt idx="12">
                  <c:v>0.17177810892659706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AA-4E0A-B12D-6B9D4F9B9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FD-4804-BFEB-E765C3AE5EB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1160</c:v>
                </c:pt>
                <c:pt idx="1">
                  <c:v>1192</c:v>
                </c:pt>
                <c:pt idx="2">
                  <c:v>1320</c:v>
                </c:pt>
                <c:pt idx="3">
                  <c:v>1227</c:v>
                </c:pt>
                <c:pt idx="4">
                  <c:v>790</c:v>
                </c:pt>
                <c:pt idx="5">
                  <c:v>1007</c:v>
                </c:pt>
                <c:pt idx="6">
                  <c:v>1544</c:v>
                </c:pt>
                <c:pt idx="7">
                  <c:v>1093</c:v>
                </c:pt>
                <c:pt idx="8">
                  <c:v>1430</c:v>
                </c:pt>
                <c:pt idx="9">
                  <c:v>1458</c:v>
                </c:pt>
                <c:pt idx="10">
                  <c:v>1496</c:v>
                </c:pt>
                <c:pt idx="11">
                  <c:v>1376</c:v>
                </c:pt>
                <c:pt idx="12">
                  <c:v>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D-4804-BFEB-E765C3AE5EBC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FD-4804-BFEB-E765C3AE5EBC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1070</c:v>
                </c:pt>
                <c:pt idx="1">
                  <c:v>1299</c:v>
                </c:pt>
                <c:pt idx="2">
                  <c:v>1553</c:v>
                </c:pt>
                <c:pt idx="3">
                  <c:v>1519</c:v>
                </c:pt>
                <c:pt idx="4">
                  <c:v>881</c:v>
                </c:pt>
                <c:pt idx="5">
                  <c:v>1321</c:v>
                </c:pt>
                <c:pt idx="6">
                  <c:v>1114</c:v>
                </c:pt>
                <c:pt idx="7">
                  <c:v>998</c:v>
                </c:pt>
                <c:pt idx="8">
                  <c:v>1047</c:v>
                </c:pt>
                <c:pt idx="9">
                  <c:v>1679</c:v>
                </c:pt>
                <c:pt idx="10">
                  <c:v>2421</c:v>
                </c:pt>
                <c:pt idx="11">
                  <c:v>1685</c:v>
                </c:pt>
                <c:pt idx="12">
                  <c:v>16587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FD-4804-BFEB-E765C3AE5EBC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FD-4804-BFEB-E765C3AE5EB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1623</c:v>
                </c:pt>
                <c:pt idx="1">
                  <c:v>1902</c:v>
                </c:pt>
                <c:pt idx="2">
                  <c:v>2140</c:v>
                </c:pt>
                <c:pt idx="3">
                  <c:v>1573</c:v>
                </c:pt>
                <c:pt idx="4">
                  <c:v>1613</c:v>
                </c:pt>
                <c:pt idx="5">
                  <c:v>1398</c:v>
                </c:pt>
                <c:pt idx="6">
                  <c:v>1435</c:v>
                </c:pt>
                <c:pt idx="7">
                  <c:v>1506</c:v>
                </c:pt>
                <c:pt idx="8">
                  <c:v>1465</c:v>
                </c:pt>
                <c:pt idx="9">
                  <c:v>1982</c:v>
                </c:pt>
                <c:pt idx="10">
                  <c:v>2298</c:v>
                </c:pt>
                <c:pt idx="11">
                  <c:v>1850</c:v>
                </c:pt>
                <c:pt idx="12">
                  <c:v>20785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FD-4804-BFEB-E765C3AE5EBC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FD-4804-BFEB-E765C3AE5E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0FD-4804-BFEB-E765C3AE5EB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1605</c:v>
                </c:pt>
                <c:pt idx="1">
                  <c:v>2028</c:v>
                </c:pt>
                <c:pt idx="2">
                  <c:v>3428</c:v>
                </c:pt>
                <c:pt idx="3">
                  <c:v>1590</c:v>
                </c:pt>
                <c:pt idx="4">
                  <c:v>1681</c:v>
                </c:pt>
                <c:pt idx="5">
                  <c:v>1391</c:v>
                </c:pt>
                <c:pt idx="6">
                  <c:v>1166</c:v>
                </c:pt>
                <c:pt idx="7">
                  <c:v>1232</c:v>
                </c:pt>
                <c:pt idx="8">
                  <c:v>1114</c:v>
                </c:pt>
                <c:pt idx="9">
                  <c:v>1956</c:v>
                </c:pt>
                <c:pt idx="12">
                  <c:v>17191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FD-4804-BFEB-E765C3AE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D0FD-4804-BFEB-E765C3AE5EBC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239</c:v>
                      </c:pt>
                      <c:pt idx="1">
                        <c:v>192</c:v>
                      </c:pt>
                      <c:pt idx="2">
                        <c:v>316</c:v>
                      </c:pt>
                      <c:pt idx="3">
                        <c:v>269</c:v>
                      </c:pt>
                      <c:pt idx="4">
                        <c:v>262</c:v>
                      </c:pt>
                      <c:pt idx="5">
                        <c:v>231</c:v>
                      </c:pt>
                      <c:pt idx="6">
                        <c:v>675</c:v>
                      </c:pt>
                      <c:pt idx="7">
                        <c:v>905</c:v>
                      </c:pt>
                      <c:pt idx="8">
                        <c:v>827</c:v>
                      </c:pt>
                      <c:pt idx="9">
                        <c:v>1854</c:v>
                      </c:pt>
                      <c:pt idx="10">
                        <c:v>1955</c:v>
                      </c:pt>
                      <c:pt idx="11">
                        <c:v>1573</c:v>
                      </c:pt>
                      <c:pt idx="12">
                        <c:v>9298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D0FD-4804-BFEB-E765C3AE5E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FD-4804-BFEB-E765C3AE5E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FD-4804-BFEB-E765C3AE5E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FD-4804-BFEB-E765C3AE5E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FD-4804-BFEB-E765C3AE5E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FD-4804-BFEB-E765C3AE5E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FD-4804-BFEB-E765C3AE5E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FD-4804-BFEB-E765C3AE5E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FD-4804-BFEB-E765C3AE5E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FD-4804-BFEB-E765C3AE5E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FD-4804-BFEB-E765C3AE5E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FD-4804-BFEB-E765C3AE5E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FD-4804-BFEB-E765C3AE5E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FD-4804-BFEB-E765C3AE5EBC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-1.1090573012939031E-2</c:v>
                </c:pt>
                <c:pt idx="1">
                  <c:v>6.6246056782334417E-2</c:v>
                </c:pt>
                <c:pt idx="2">
                  <c:v>0.60186915887850456</c:v>
                </c:pt>
                <c:pt idx="3">
                  <c:v>1.0807374443738027E-2</c:v>
                </c:pt>
                <c:pt idx="4">
                  <c:v>4.2157470551766885E-2</c:v>
                </c:pt>
                <c:pt idx="5">
                  <c:v>-5.0071530758225569E-3</c:v>
                </c:pt>
                <c:pt idx="6">
                  <c:v>-0.18745644599303135</c:v>
                </c:pt>
                <c:pt idx="7">
                  <c:v>-0.18193891102257631</c:v>
                </c:pt>
                <c:pt idx="8">
                  <c:v>-0.23959044368600679</c:v>
                </c:pt>
                <c:pt idx="9">
                  <c:v>-1.3118062563067578E-2</c:v>
                </c:pt>
                <c:pt idx="12">
                  <c:v>3.329927270541555E-2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0FD-4804-BFEB-E765C3AE5EBC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0.38362068965517238</c:v>
                </c:pt>
                <c:pt idx="1">
                  <c:v>0.70134228187919456</c:v>
                </c:pt>
                <c:pt idx="2">
                  <c:v>1.5969696969696972</c:v>
                </c:pt>
                <c:pt idx="3">
                  <c:v>0.29584352078239617</c:v>
                </c:pt>
                <c:pt idx="4">
                  <c:v>1.1278481012658226</c:v>
                </c:pt>
                <c:pt idx="5">
                  <c:v>0.38133068520357494</c:v>
                </c:pt>
                <c:pt idx="6">
                  <c:v>-0.24481865284974091</c:v>
                </c:pt>
                <c:pt idx="7">
                  <c:v>0.12717291857273549</c:v>
                </c:pt>
                <c:pt idx="8">
                  <c:v>-0.220979020979021</c:v>
                </c:pt>
                <c:pt idx="9">
                  <c:v>0.34156378600823056</c:v>
                </c:pt>
                <c:pt idx="12">
                  <c:v>0.40667703133949762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0FD-4804-BFEB-E765C3AE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6A-4D52-A03B-93C0D8055B5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1272</c:v>
                </c:pt>
                <c:pt idx="1">
                  <c:v>1663</c:v>
                </c:pt>
                <c:pt idx="2">
                  <c:v>1659</c:v>
                </c:pt>
                <c:pt idx="3">
                  <c:v>2167</c:v>
                </c:pt>
                <c:pt idx="4">
                  <c:v>1414</c:v>
                </c:pt>
                <c:pt idx="5">
                  <c:v>1498</c:v>
                </c:pt>
                <c:pt idx="6">
                  <c:v>2067</c:v>
                </c:pt>
                <c:pt idx="7">
                  <c:v>1971</c:v>
                </c:pt>
                <c:pt idx="8">
                  <c:v>1513</c:v>
                </c:pt>
                <c:pt idx="9">
                  <c:v>1970</c:v>
                </c:pt>
                <c:pt idx="10">
                  <c:v>1104</c:v>
                </c:pt>
                <c:pt idx="11">
                  <c:v>1324</c:v>
                </c:pt>
                <c:pt idx="12">
                  <c:v>19622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A-4D52-A03B-93C0D8055B5B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6A-4D52-A03B-93C0D8055B5B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1353</c:v>
                </c:pt>
                <c:pt idx="1">
                  <c:v>2904</c:v>
                </c:pt>
                <c:pt idx="2">
                  <c:v>2196</c:v>
                </c:pt>
                <c:pt idx="3">
                  <c:v>2930</c:v>
                </c:pt>
                <c:pt idx="4">
                  <c:v>2517</c:v>
                </c:pt>
                <c:pt idx="5">
                  <c:v>1955</c:v>
                </c:pt>
                <c:pt idx="6">
                  <c:v>2623</c:v>
                </c:pt>
                <c:pt idx="7">
                  <c:v>2466</c:v>
                </c:pt>
                <c:pt idx="8">
                  <c:v>1641</c:v>
                </c:pt>
                <c:pt idx="9">
                  <c:v>2797</c:v>
                </c:pt>
                <c:pt idx="10">
                  <c:v>1616</c:v>
                </c:pt>
                <c:pt idx="11">
                  <c:v>1942</c:v>
                </c:pt>
                <c:pt idx="12">
                  <c:v>26940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6A-4D52-A03B-93C0D8055B5B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6A-4D52-A03B-93C0D8055B5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1657</c:v>
                </c:pt>
                <c:pt idx="1">
                  <c:v>2192</c:v>
                </c:pt>
                <c:pt idx="2">
                  <c:v>1764</c:v>
                </c:pt>
                <c:pt idx="3">
                  <c:v>2972</c:v>
                </c:pt>
                <c:pt idx="4">
                  <c:v>2516</c:v>
                </c:pt>
                <c:pt idx="5">
                  <c:v>1820</c:v>
                </c:pt>
                <c:pt idx="6">
                  <c:v>1969</c:v>
                </c:pt>
                <c:pt idx="7">
                  <c:v>2255</c:v>
                </c:pt>
                <c:pt idx="8">
                  <c:v>2059</c:v>
                </c:pt>
                <c:pt idx="9">
                  <c:v>2556</c:v>
                </c:pt>
                <c:pt idx="10">
                  <c:v>1504</c:v>
                </c:pt>
                <c:pt idx="11">
                  <c:v>1825</c:v>
                </c:pt>
                <c:pt idx="12">
                  <c:v>25089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6A-4D52-A03B-93C0D8055B5B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B6A-4D52-A03B-93C0D8055B5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B6A-4D52-A03B-93C0D8055B5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1470</c:v>
                </c:pt>
                <c:pt idx="1">
                  <c:v>2057</c:v>
                </c:pt>
                <c:pt idx="2">
                  <c:v>2459</c:v>
                </c:pt>
                <c:pt idx="3">
                  <c:v>3165</c:v>
                </c:pt>
                <c:pt idx="4">
                  <c:v>2477</c:v>
                </c:pt>
                <c:pt idx="5">
                  <c:v>1716</c:v>
                </c:pt>
                <c:pt idx="6">
                  <c:v>1892</c:v>
                </c:pt>
                <c:pt idx="7">
                  <c:v>2125</c:v>
                </c:pt>
                <c:pt idx="8">
                  <c:v>1668</c:v>
                </c:pt>
                <c:pt idx="9">
                  <c:v>2794</c:v>
                </c:pt>
                <c:pt idx="12">
                  <c:v>21823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6A-4D52-A03B-93C0D8055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6A-4D52-A03B-93C0D8055B5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6A-4D52-A03B-93C0D8055B5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6A-4D52-A03B-93C0D8055B5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6A-4D52-A03B-93C0D8055B5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6A-4D52-A03B-93C0D8055B5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6A-4D52-A03B-93C0D8055B5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6A-4D52-A03B-93C0D8055B5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6A-4D52-A03B-93C0D8055B5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6A-4D52-A03B-93C0D8055B5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6A-4D52-A03B-93C0D8055B5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6A-4D52-A03B-93C0D8055B5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6A-4D52-A03B-93C0D8055B5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6A-4D52-A03B-93C0D8055B5B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-0.11285455642727826</c:v>
                </c:pt>
                <c:pt idx="1">
                  <c:v>-6.1587591240875872E-2</c:v>
                </c:pt>
                <c:pt idx="2">
                  <c:v>0.39399092970521532</c:v>
                </c:pt>
                <c:pt idx="3">
                  <c:v>6.4939434724091472E-2</c:v>
                </c:pt>
                <c:pt idx="4">
                  <c:v>-1.5500794912559623E-2</c:v>
                </c:pt>
                <c:pt idx="5">
                  <c:v>-5.7142857142857162E-2</c:v>
                </c:pt>
                <c:pt idx="6">
                  <c:v>-3.9106145251396662E-2</c:v>
                </c:pt>
                <c:pt idx="7">
                  <c:v>-5.7649667405764937E-2</c:v>
                </c:pt>
                <c:pt idx="8">
                  <c:v>-0.18989800874210783</c:v>
                </c:pt>
                <c:pt idx="9">
                  <c:v>9.3114241001564846E-2</c:v>
                </c:pt>
                <c:pt idx="12">
                  <c:v>2.8952205882353255E-3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B6A-4D52-A03B-93C0D8055B5B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0.15566037735849059</c:v>
                </c:pt>
                <c:pt idx="1">
                  <c:v>0.23692122669873728</c:v>
                </c:pt>
                <c:pt idx="2">
                  <c:v>0.48221820373719115</c:v>
                </c:pt>
                <c:pt idx="3">
                  <c:v>0.46054453161052145</c:v>
                </c:pt>
                <c:pt idx="4">
                  <c:v>0.7517680339462518</c:v>
                </c:pt>
                <c:pt idx="5">
                  <c:v>0.14552736982643522</c:v>
                </c:pt>
                <c:pt idx="6">
                  <c:v>-8.4663763909046952E-2</c:v>
                </c:pt>
                <c:pt idx="7">
                  <c:v>7.8132927447996048E-2</c:v>
                </c:pt>
                <c:pt idx="8">
                  <c:v>0.10244547257105086</c:v>
                </c:pt>
                <c:pt idx="9">
                  <c:v>0.41827411167512696</c:v>
                </c:pt>
                <c:pt idx="12">
                  <c:v>0.26922182156566254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B6A-4D52-A03B-93C0D8055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54-4B09-AD7D-BD1D323A369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308</c:v>
                </c:pt>
                <c:pt idx="1">
                  <c:v>300</c:v>
                </c:pt>
                <c:pt idx="2">
                  <c:v>369</c:v>
                </c:pt>
                <c:pt idx="3">
                  <c:v>400</c:v>
                </c:pt>
                <c:pt idx="4">
                  <c:v>233</c:v>
                </c:pt>
                <c:pt idx="5">
                  <c:v>238</c:v>
                </c:pt>
                <c:pt idx="6">
                  <c:v>600</c:v>
                </c:pt>
                <c:pt idx="7">
                  <c:v>380</c:v>
                </c:pt>
                <c:pt idx="8">
                  <c:v>373</c:v>
                </c:pt>
                <c:pt idx="9">
                  <c:v>272</c:v>
                </c:pt>
                <c:pt idx="10">
                  <c:v>320</c:v>
                </c:pt>
                <c:pt idx="11">
                  <c:v>432</c:v>
                </c:pt>
                <c:pt idx="12">
                  <c:v>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54-4B09-AD7D-BD1D323A369C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54-4B09-AD7D-BD1D323A369C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418</c:v>
                </c:pt>
                <c:pt idx="1">
                  <c:v>389</c:v>
                </c:pt>
                <c:pt idx="2">
                  <c:v>354</c:v>
                </c:pt>
                <c:pt idx="3">
                  <c:v>556</c:v>
                </c:pt>
                <c:pt idx="4">
                  <c:v>214</c:v>
                </c:pt>
                <c:pt idx="5">
                  <c:v>248</c:v>
                </c:pt>
                <c:pt idx="6">
                  <c:v>528</c:v>
                </c:pt>
                <c:pt idx="7">
                  <c:v>262</c:v>
                </c:pt>
                <c:pt idx="8">
                  <c:v>331</c:v>
                </c:pt>
                <c:pt idx="9">
                  <c:v>379</c:v>
                </c:pt>
                <c:pt idx="10">
                  <c:v>412</c:v>
                </c:pt>
                <c:pt idx="11">
                  <c:v>478</c:v>
                </c:pt>
                <c:pt idx="12">
                  <c:v>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54-4B09-AD7D-BD1D323A369C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54-4B09-AD7D-BD1D323A369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363</c:v>
                </c:pt>
                <c:pt idx="1">
                  <c:v>445</c:v>
                </c:pt>
                <c:pt idx="2">
                  <c:v>318</c:v>
                </c:pt>
                <c:pt idx="3">
                  <c:v>355</c:v>
                </c:pt>
                <c:pt idx="4">
                  <c:v>518</c:v>
                </c:pt>
                <c:pt idx="5">
                  <c:v>365</c:v>
                </c:pt>
                <c:pt idx="6">
                  <c:v>693</c:v>
                </c:pt>
                <c:pt idx="7">
                  <c:v>497</c:v>
                </c:pt>
                <c:pt idx="8">
                  <c:v>339</c:v>
                </c:pt>
                <c:pt idx="9">
                  <c:v>638</c:v>
                </c:pt>
                <c:pt idx="10">
                  <c:v>437</c:v>
                </c:pt>
                <c:pt idx="11">
                  <c:v>522</c:v>
                </c:pt>
                <c:pt idx="12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54-4B09-AD7D-BD1D323A369C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54-4B09-AD7D-BD1D323A36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B54-4B09-AD7D-BD1D323A369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373</c:v>
                </c:pt>
                <c:pt idx="1">
                  <c:v>462</c:v>
                </c:pt>
                <c:pt idx="2">
                  <c:v>592</c:v>
                </c:pt>
                <c:pt idx="3">
                  <c:v>404</c:v>
                </c:pt>
                <c:pt idx="4">
                  <c:v>597</c:v>
                </c:pt>
                <c:pt idx="5">
                  <c:v>533</c:v>
                </c:pt>
                <c:pt idx="6">
                  <c:v>628</c:v>
                </c:pt>
                <c:pt idx="7">
                  <c:v>486</c:v>
                </c:pt>
                <c:pt idx="8">
                  <c:v>217</c:v>
                </c:pt>
                <c:pt idx="9">
                  <c:v>350</c:v>
                </c:pt>
                <c:pt idx="12">
                  <c:v>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54-4B09-AD7D-BD1D323A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54-4B09-AD7D-BD1D323A36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54-4B09-AD7D-BD1D323A36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54-4B09-AD7D-BD1D323A36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54-4B09-AD7D-BD1D323A36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54-4B09-AD7D-BD1D323A36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54-4B09-AD7D-BD1D323A36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54-4B09-AD7D-BD1D323A36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54-4B09-AD7D-BD1D323A36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54-4B09-AD7D-BD1D323A36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54-4B09-AD7D-BD1D323A36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54-4B09-AD7D-BD1D323A36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54-4B09-AD7D-BD1D323A36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54-4B09-AD7D-BD1D323A369C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2.7548209366391241E-2</c:v>
                </c:pt>
                <c:pt idx="1">
                  <c:v>3.8202247191011285E-2</c:v>
                </c:pt>
                <c:pt idx="2">
                  <c:v>0.86163522012578619</c:v>
                </c:pt>
                <c:pt idx="3">
                  <c:v>0.13802816901408455</c:v>
                </c:pt>
                <c:pt idx="4">
                  <c:v>0.15250965250965254</c:v>
                </c:pt>
                <c:pt idx="5">
                  <c:v>0.46027397260273983</c:v>
                </c:pt>
                <c:pt idx="6">
                  <c:v>-9.3795093795093765E-2</c:v>
                </c:pt>
                <c:pt idx="7">
                  <c:v>-2.2132796780684139E-2</c:v>
                </c:pt>
                <c:pt idx="8">
                  <c:v>-0.35988200589970498</c:v>
                </c:pt>
                <c:pt idx="9">
                  <c:v>-0.45141065830721006</c:v>
                </c:pt>
                <c:pt idx="12">
                  <c:v>2.4497903332597604E-2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54-4B09-AD7D-BD1D323A369C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0.21103896103896114</c:v>
                </c:pt>
                <c:pt idx="1">
                  <c:v>0.54</c:v>
                </c:pt>
                <c:pt idx="2">
                  <c:v>0.60433604336043367</c:v>
                </c:pt>
                <c:pt idx="3">
                  <c:v>1.0000000000000009E-2</c:v>
                </c:pt>
                <c:pt idx="4">
                  <c:v>1.5622317596566524</c:v>
                </c:pt>
                <c:pt idx="5">
                  <c:v>1.2394957983193278</c:v>
                </c:pt>
                <c:pt idx="6">
                  <c:v>4.6666666666666634E-2</c:v>
                </c:pt>
                <c:pt idx="7">
                  <c:v>0.27894736842105261</c:v>
                </c:pt>
                <c:pt idx="8">
                  <c:v>-0.41823056300268091</c:v>
                </c:pt>
                <c:pt idx="9">
                  <c:v>0.28676470588235303</c:v>
                </c:pt>
                <c:pt idx="12">
                  <c:v>0.33659660236107114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B54-4B09-AD7D-BD1D323A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9-47C0-AB06-B71799FB900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275</c:v>
                </c:pt>
                <c:pt idx="1">
                  <c:v>318</c:v>
                </c:pt>
                <c:pt idx="2">
                  <c:v>347</c:v>
                </c:pt>
                <c:pt idx="3">
                  <c:v>496</c:v>
                </c:pt>
                <c:pt idx="4">
                  <c:v>220</c:v>
                </c:pt>
                <c:pt idx="5">
                  <c:v>217</c:v>
                </c:pt>
                <c:pt idx="6">
                  <c:v>445</c:v>
                </c:pt>
                <c:pt idx="7">
                  <c:v>327</c:v>
                </c:pt>
                <c:pt idx="8">
                  <c:v>343</c:v>
                </c:pt>
                <c:pt idx="9">
                  <c:v>311</c:v>
                </c:pt>
                <c:pt idx="10">
                  <c:v>328</c:v>
                </c:pt>
                <c:pt idx="11">
                  <c:v>328</c:v>
                </c:pt>
                <c:pt idx="12">
                  <c:v>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49-47C0-AB06-B71799FB9004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49-47C0-AB06-B71799FB9004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928</c:v>
                </c:pt>
                <c:pt idx="1">
                  <c:v>770</c:v>
                </c:pt>
                <c:pt idx="2">
                  <c:v>561</c:v>
                </c:pt>
                <c:pt idx="3">
                  <c:v>1074</c:v>
                </c:pt>
                <c:pt idx="4">
                  <c:v>827</c:v>
                </c:pt>
                <c:pt idx="5">
                  <c:v>664</c:v>
                </c:pt>
                <c:pt idx="6">
                  <c:v>1141</c:v>
                </c:pt>
                <c:pt idx="7">
                  <c:v>1213</c:v>
                </c:pt>
                <c:pt idx="8">
                  <c:v>808</c:v>
                </c:pt>
                <c:pt idx="9">
                  <c:v>709</c:v>
                </c:pt>
                <c:pt idx="10">
                  <c:v>646</c:v>
                </c:pt>
                <c:pt idx="11">
                  <c:v>624</c:v>
                </c:pt>
                <c:pt idx="12">
                  <c:v>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49-47C0-AB06-B71799FB9004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9-47C0-AB06-B71799FB900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676</c:v>
                </c:pt>
                <c:pt idx="1">
                  <c:v>751</c:v>
                </c:pt>
                <c:pt idx="2">
                  <c:v>636</c:v>
                </c:pt>
                <c:pt idx="3">
                  <c:v>1013</c:v>
                </c:pt>
                <c:pt idx="4">
                  <c:v>516</c:v>
                </c:pt>
                <c:pt idx="5">
                  <c:v>493</c:v>
                </c:pt>
                <c:pt idx="6">
                  <c:v>865</c:v>
                </c:pt>
                <c:pt idx="7">
                  <c:v>1041</c:v>
                </c:pt>
                <c:pt idx="8">
                  <c:v>805</c:v>
                </c:pt>
                <c:pt idx="9">
                  <c:v>743</c:v>
                </c:pt>
                <c:pt idx="10">
                  <c:v>719</c:v>
                </c:pt>
                <c:pt idx="11">
                  <c:v>620</c:v>
                </c:pt>
                <c:pt idx="12">
                  <c:v>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49-47C0-AB06-B71799FB9004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49-47C0-AB06-B71799FB900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49-47C0-AB06-B71799FB900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554</c:v>
                </c:pt>
                <c:pt idx="1">
                  <c:v>669</c:v>
                </c:pt>
                <c:pt idx="2">
                  <c:v>493</c:v>
                </c:pt>
                <c:pt idx="3">
                  <c:v>570</c:v>
                </c:pt>
                <c:pt idx="4">
                  <c:v>527</c:v>
                </c:pt>
                <c:pt idx="5">
                  <c:v>432</c:v>
                </c:pt>
                <c:pt idx="6">
                  <c:v>531</c:v>
                </c:pt>
                <c:pt idx="7">
                  <c:v>508</c:v>
                </c:pt>
                <c:pt idx="8">
                  <c:v>446</c:v>
                </c:pt>
                <c:pt idx="9">
                  <c:v>702</c:v>
                </c:pt>
                <c:pt idx="12">
                  <c:v>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49-47C0-AB06-B71799FB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49-47C0-AB06-B71799FB900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49-47C0-AB06-B71799FB900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49-47C0-AB06-B71799FB900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49-47C0-AB06-B71799FB900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49-47C0-AB06-B71799FB900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49-47C0-AB06-B71799FB900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49-47C0-AB06-B71799FB900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49-47C0-AB06-B71799FB900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49-47C0-AB06-B71799FB900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49-47C0-AB06-B71799FB900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49-47C0-AB06-B71799FB900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49-47C0-AB06-B71799FB900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49-47C0-AB06-B71799FB9004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-0.18047337278106512</c:v>
                </c:pt>
                <c:pt idx="1">
                  <c:v>-0.10918774966711053</c:v>
                </c:pt>
                <c:pt idx="2">
                  <c:v>-0.22484276729559749</c:v>
                </c:pt>
                <c:pt idx="3">
                  <c:v>-0.43731490621915103</c:v>
                </c:pt>
                <c:pt idx="4">
                  <c:v>2.1317829457364379E-2</c:v>
                </c:pt>
                <c:pt idx="5">
                  <c:v>-0.12373225152129819</c:v>
                </c:pt>
                <c:pt idx="6">
                  <c:v>-0.38612716763005783</c:v>
                </c:pt>
                <c:pt idx="7">
                  <c:v>-0.51200768491834769</c:v>
                </c:pt>
                <c:pt idx="8">
                  <c:v>-0.4459627329192547</c:v>
                </c:pt>
                <c:pt idx="9">
                  <c:v>-5.5181695827725474E-2</c:v>
                </c:pt>
                <c:pt idx="12">
                  <c:v>-0.27948003714020431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49-47C0-AB06-B71799FB9004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1.0145454545454546</c:v>
                </c:pt>
                <c:pt idx="1">
                  <c:v>1.1037735849056602</c:v>
                </c:pt>
                <c:pt idx="2">
                  <c:v>0.42074927953890495</c:v>
                </c:pt>
                <c:pt idx="3">
                  <c:v>0.14919354838709675</c:v>
                </c:pt>
                <c:pt idx="4">
                  <c:v>1.3954545454545455</c:v>
                </c:pt>
                <c:pt idx="5">
                  <c:v>0.99078341013824889</c:v>
                </c:pt>
                <c:pt idx="6">
                  <c:v>0.19325842696629203</c:v>
                </c:pt>
                <c:pt idx="7">
                  <c:v>0.55351681957186538</c:v>
                </c:pt>
                <c:pt idx="8">
                  <c:v>0.30029154518950429</c:v>
                </c:pt>
                <c:pt idx="9">
                  <c:v>1.257234726688103</c:v>
                </c:pt>
                <c:pt idx="12">
                  <c:v>0.64655956350409216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D49-47C0-AB06-B71799FB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9B-4082-AFA0-A49985E1140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308</c:v>
                </c:pt>
                <c:pt idx="1">
                  <c:v>300</c:v>
                </c:pt>
                <c:pt idx="2">
                  <c:v>369</c:v>
                </c:pt>
                <c:pt idx="3">
                  <c:v>400</c:v>
                </c:pt>
                <c:pt idx="4">
                  <c:v>233</c:v>
                </c:pt>
                <c:pt idx="5">
                  <c:v>238</c:v>
                </c:pt>
                <c:pt idx="6">
                  <c:v>600</c:v>
                </c:pt>
                <c:pt idx="7">
                  <c:v>380</c:v>
                </c:pt>
                <c:pt idx="8">
                  <c:v>373</c:v>
                </c:pt>
                <c:pt idx="9">
                  <c:v>272</c:v>
                </c:pt>
                <c:pt idx="10">
                  <c:v>320</c:v>
                </c:pt>
                <c:pt idx="11">
                  <c:v>432</c:v>
                </c:pt>
                <c:pt idx="12">
                  <c:v>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B-4082-AFA0-A49985E1140D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9B-4082-AFA0-A49985E1140D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418</c:v>
                </c:pt>
                <c:pt idx="1">
                  <c:v>389</c:v>
                </c:pt>
                <c:pt idx="2">
                  <c:v>354</c:v>
                </c:pt>
                <c:pt idx="3">
                  <c:v>556</c:v>
                </c:pt>
                <c:pt idx="4">
                  <c:v>214</c:v>
                </c:pt>
                <c:pt idx="5">
                  <c:v>248</c:v>
                </c:pt>
                <c:pt idx="6">
                  <c:v>528</c:v>
                </c:pt>
                <c:pt idx="7">
                  <c:v>262</c:v>
                </c:pt>
                <c:pt idx="8">
                  <c:v>331</c:v>
                </c:pt>
                <c:pt idx="9">
                  <c:v>379</c:v>
                </c:pt>
                <c:pt idx="10">
                  <c:v>412</c:v>
                </c:pt>
                <c:pt idx="11">
                  <c:v>478</c:v>
                </c:pt>
                <c:pt idx="12">
                  <c:v>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9B-4082-AFA0-A49985E1140D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9B-4082-AFA0-A49985E1140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363</c:v>
                </c:pt>
                <c:pt idx="1">
                  <c:v>445</c:v>
                </c:pt>
                <c:pt idx="2">
                  <c:v>318</c:v>
                </c:pt>
                <c:pt idx="3">
                  <c:v>355</c:v>
                </c:pt>
                <c:pt idx="4">
                  <c:v>518</c:v>
                </c:pt>
                <c:pt idx="5">
                  <c:v>365</c:v>
                </c:pt>
                <c:pt idx="6">
                  <c:v>693</c:v>
                </c:pt>
                <c:pt idx="7">
                  <c:v>497</c:v>
                </c:pt>
                <c:pt idx="8">
                  <c:v>339</c:v>
                </c:pt>
                <c:pt idx="9">
                  <c:v>638</c:v>
                </c:pt>
                <c:pt idx="10">
                  <c:v>437</c:v>
                </c:pt>
                <c:pt idx="11">
                  <c:v>522</c:v>
                </c:pt>
                <c:pt idx="12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9B-4082-AFA0-A49985E1140D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9B-4082-AFA0-A49985E114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9B-4082-AFA0-A49985E1140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373</c:v>
                </c:pt>
                <c:pt idx="1">
                  <c:v>462</c:v>
                </c:pt>
                <c:pt idx="2">
                  <c:v>592</c:v>
                </c:pt>
                <c:pt idx="3">
                  <c:v>404</c:v>
                </c:pt>
                <c:pt idx="4">
                  <c:v>597</c:v>
                </c:pt>
                <c:pt idx="5">
                  <c:v>533</c:v>
                </c:pt>
                <c:pt idx="6">
                  <c:v>628</c:v>
                </c:pt>
                <c:pt idx="7">
                  <c:v>486</c:v>
                </c:pt>
                <c:pt idx="8">
                  <c:v>217</c:v>
                </c:pt>
                <c:pt idx="9">
                  <c:v>350</c:v>
                </c:pt>
                <c:pt idx="12">
                  <c:v>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9B-4082-AFA0-A49985E11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9B-4082-AFA0-A49985E114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9B-4082-AFA0-A49985E114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9B-4082-AFA0-A49985E114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9B-4082-AFA0-A49985E114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9B-4082-AFA0-A49985E114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9B-4082-AFA0-A49985E114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9B-4082-AFA0-A49985E114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9B-4082-AFA0-A49985E114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9B-4082-AFA0-A49985E114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9B-4082-AFA0-A49985E114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9B-4082-AFA0-A49985E114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9B-4082-AFA0-A49985E114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9B-4082-AFA0-A49985E1140D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2.7548209366391241E-2</c:v>
                </c:pt>
                <c:pt idx="1">
                  <c:v>3.8202247191011285E-2</c:v>
                </c:pt>
                <c:pt idx="2">
                  <c:v>0.86163522012578619</c:v>
                </c:pt>
                <c:pt idx="3">
                  <c:v>0.13802816901408455</c:v>
                </c:pt>
                <c:pt idx="4">
                  <c:v>0.15250965250965254</c:v>
                </c:pt>
                <c:pt idx="5">
                  <c:v>0.46027397260273983</c:v>
                </c:pt>
                <c:pt idx="6">
                  <c:v>-9.3795093795093765E-2</c:v>
                </c:pt>
                <c:pt idx="7">
                  <c:v>-2.2132796780684139E-2</c:v>
                </c:pt>
                <c:pt idx="8">
                  <c:v>-0.35988200589970498</c:v>
                </c:pt>
                <c:pt idx="9">
                  <c:v>-0.45141065830721006</c:v>
                </c:pt>
                <c:pt idx="12">
                  <c:v>2.4497903332597604E-2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9B-4082-AFA0-A49985E1140D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0.21103896103896114</c:v>
                </c:pt>
                <c:pt idx="1">
                  <c:v>0.54</c:v>
                </c:pt>
                <c:pt idx="2">
                  <c:v>0.60433604336043367</c:v>
                </c:pt>
                <c:pt idx="3">
                  <c:v>1.0000000000000009E-2</c:v>
                </c:pt>
                <c:pt idx="4">
                  <c:v>1.5622317596566524</c:v>
                </c:pt>
                <c:pt idx="5">
                  <c:v>1.2394957983193278</c:v>
                </c:pt>
                <c:pt idx="6">
                  <c:v>4.6666666666666634E-2</c:v>
                </c:pt>
                <c:pt idx="7">
                  <c:v>0.27894736842105261</c:v>
                </c:pt>
                <c:pt idx="8">
                  <c:v>-0.41823056300268091</c:v>
                </c:pt>
                <c:pt idx="9">
                  <c:v>0.28676470588235303</c:v>
                </c:pt>
                <c:pt idx="12">
                  <c:v>0.33659660236107114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9B-4082-AFA0-A49985E11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0-46BD-8B22-D9D6B7BB727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421</c:v>
                </c:pt>
                <c:pt idx="1">
                  <c:v>462</c:v>
                </c:pt>
                <c:pt idx="2">
                  <c:v>462</c:v>
                </c:pt>
                <c:pt idx="3">
                  <c:v>102</c:v>
                </c:pt>
                <c:pt idx="4">
                  <c:v>8</c:v>
                </c:pt>
                <c:pt idx="5">
                  <c:v>13</c:v>
                </c:pt>
                <c:pt idx="6">
                  <c:v>39</c:v>
                </c:pt>
                <c:pt idx="7">
                  <c:v>37</c:v>
                </c:pt>
                <c:pt idx="8">
                  <c:v>9</c:v>
                </c:pt>
                <c:pt idx="9">
                  <c:v>253</c:v>
                </c:pt>
                <c:pt idx="10">
                  <c:v>303</c:v>
                </c:pt>
                <c:pt idx="11">
                  <c:v>319</c:v>
                </c:pt>
                <c:pt idx="12">
                  <c:v>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0-46BD-8B22-D9D6B7BB7274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C0-46BD-8B22-D9D6B7BB7274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458</c:v>
                </c:pt>
                <c:pt idx="1">
                  <c:v>444</c:v>
                </c:pt>
                <c:pt idx="2">
                  <c:v>515</c:v>
                </c:pt>
                <c:pt idx="3">
                  <c:v>328</c:v>
                </c:pt>
                <c:pt idx="4">
                  <c:v>22</c:v>
                </c:pt>
                <c:pt idx="5">
                  <c:v>23</c:v>
                </c:pt>
                <c:pt idx="6">
                  <c:v>80</c:v>
                </c:pt>
                <c:pt idx="7">
                  <c:v>7</c:v>
                </c:pt>
                <c:pt idx="8">
                  <c:v>21</c:v>
                </c:pt>
                <c:pt idx="9">
                  <c:v>86</c:v>
                </c:pt>
                <c:pt idx="10">
                  <c:v>784</c:v>
                </c:pt>
                <c:pt idx="11">
                  <c:v>556</c:v>
                </c:pt>
                <c:pt idx="12">
                  <c:v>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C0-46BD-8B22-D9D6B7BB7274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C0-46BD-8B22-D9D6B7BB727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905</c:v>
                </c:pt>
                <c:pt idx="1">
                  <c:v>665</c:v>
                </c:pt>
                <c:pt idx="2">
                  <c:v>457</c:v>
                </c:pt>
                <c:pt idx="3">
                  <c:v>202</c:v>
                </c:pt>
                <c:pt idx="4">
                  <c:v>9</c:v>
                </c:pt>
                <c:pt idx="5">
                  <c:v>2</c:v>
                </c:pt>
                <c:pt idx="6">
                  <c:v>5</c:v>
                </c:pt>
                <c:pt idx="7">
                  <c:v>15</c:v>
                </c:pt>
                <c:pt idx="8">
                  <c:v>12</c:v>
                </c:pt>
                <c:pt idx="9">
                  <c:v>77</c:v>
                </c:pt>
                <c:pt idx="10">
                  <c:v>782</c:v>
                </c:pt>
                <c:pt idx="11">
                  <c:v>560</c:v>
                </c:pt>
                <c:pt idx="12">
                  <c:v>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C0-46BD-8B22-D9D6B7BB7274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2C0-46BD-8B22-D9D6B7BB72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2C0-46BD-8B22-D9D6B7BB727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616</c:v>
                </c:pt>
                <c:pt idx="1">
                  <c:v>638</c:v>
                </c:pt>
                <c:pt idx="2">
                  <c:v>499</c:v>
                </c:pt>
                <c:pt idx="3">
                  <c:v>203</c:v>
                </c:pt>
                <c:pt idx="4">
                  <c:v>22</c:v>
                </c:pt>
                <c:pt idx="5">
                  <c:v>6</c:v>
                </c:pt>
                <c:pt idx="6">
                  <c:v>17</c:v>
                </c:pt>
                <c:pt idx="7">
                  <c:v>25</c:v>
                </c:pt>
                <c:pt idx="8">
                  <c:v>10</c:v>
                </c:pt>
                <c:pt idx="9">
                  <c:v>176</c:v>
                </c:pt>
                <c:pt idx="12">
                  <c:v>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C0-46BD-8B22-D9D6B7BB7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C0-46BD-8B22-D9D6B7BB72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C0-46BD-8B22-D9D6B7BB72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C0-46BD-8B22-D9D6B7BB72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C0-46BD-8B22-D9D6B7BB72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C0-46BD-8B22-D9D6B7BB72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C0-46BD-8B22-D9D6B7BB72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C0-46BD-8B22-D9D6B7BB72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C0-46BD-8B22-D9D6B7BB72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C0-46BD-8B22-D9D6B7BB72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C0-46BD-8B22-D9D6B7BB72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C0-46BD-8B22-D9D6B7BB72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C0-46BD-8B22-D9D6B7BB72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C0-46BD-8B22-D9D6B7BB7274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-0.31933701657458569</c:v>
                </c:pt>
                <c:pt idx="1">
                  <c:v>-4.0601503759398527E-2</c:v>
                </c:pt>
                <c:pt idx="2">
                  <c:v>9.1903719912472592E-2</c:v>
                </c:pt>
                <c:pt idx="3">
                  <c:v>4.9504950495049549E-3</c:v>
                </c:pt>
                <c:pt idx="4">
                  <c:v>1.4444444444444446</c:v>
                </c:pt>
                <c:pt idx="5">
                  <c:v>2</c:v>
                </c:pt>
                <c:pt idx="6">
                  <c:v>2.4</c:v>
                </c:pt>
                <c:pt idx="7">
                  <c:v>0.66666666666666674</c:v>
                </c:pt>
                <c:pt idx="8">
                  <c:v>-0.16666666666666663</c:v>
                </c:pt>
                <c:pt idx="9">
                  <c:v>1.2857142857142856</c:v>
                </c:pt>
                <c:pt idx="12">
                  <c:v>-5.8322690506598551E-2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C0-46BD-8B22-D9D6B7BB7274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0.46318289786223277</c:v>
                </c:pt>
                <c:pt idx="1">
                  <c:v>0.38095238095238093</c:v>
                </c:pt>
                <c:pt idx="2">
                  <c:v>8.0086580086579984E-2</c:v>
                </c:pt>
                <c:pt idx="3">
                  <c:v>0.99019607843137258</c:v>
                </c:pt>
                <c:pt idx="4">
                  <c:v>1.75</c:v>
                </c:pt>
                <c:pt idx="5">
                  <c:v>-0.53846153846153844</c:v>
                </c:pt>
                <c:pt idx="6">
                  <c:v>-0.5641025641025641</c:v>
                </c:pt>
                <c:pt idx="7">
                  <c:v>-0.32432432432432434</c:v>
                </c:pt>
                <c:pt idx="8">
                  <c:v>0.11111111111111116</c:v>
                </c:pt>
                <c:pt idx="9">
                  <c:v>-0.30434782608695654</c:v>
                </c:pt>
                <c:pt idx="12">
                  <c:v>0.22480620155038755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2C0-46BD-8B22-D9D6B7BB7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C-4074-906C-0FF2635B825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1552</c:v>
                </c:pt>
                <c:pt idx="1">
                  <c:v>1118</c:v>
                </c:pt>
                <c:pt idx="2">
                  <c:v>1025</c:v>
                </c:pt>
                <c:pt idx="3">
                  <c:v>393</c:v>
                </c:pt>
                <c:pt idx="4">
                  <c:v>10</c:v>
                </c:pt>
                <c:pt idx="5">
                  <c:v>22</c:v>
                </c:pt>
                <c:pt idx="6">
                  <c:v>102</c:v>
                </c:pt>
                <c:pt idx="7">
                  <c:v>13</c:v>
                </c:pt>
                <c:pt idx="8">
                  <c:v>26</c:v>
                </c:pt>
                <c:pt idx="9">
                  <c:v>291</c:v>
                </c:pt>
                <c:pt idx="10">
                  <c:v>767</c:v>
                </c:pt>
                <c:pt idx="11">
                  <c:v>902</c:v>
                </c:pt>
                <c:pt idx="12">
                  <c:v>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C-4074-906C-0FF2635B8259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DC-4074-906C-0FF2635B8259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232</c:v>
                </c:pt>
                <c:pt idx="1">
                  <c:v>194</c:v>
                </c:pt>
                <c:pt idx="2">
                  <c:v>261</c:v>
                </c:pt>
                <c:pt idx="3">
                  <c:v>187</c:v>
                </c:pt>
                <c:pt idx="4">
                  <c:v>2</c:v>
                </c:pt>
                <c:pt idx="5">
                  <c:v>12</c:v>
                </c:pt>
                <c:pt idx="6">
                  <c:v>29</c:v>
                </c:pt>
                <c:pt idx="7">
                  <c:v>9</c:v>
                </c:pt>
                <c:pt idx="8">
                  <c:v>0</c:v>
                </c:pt>
                <c:pt idx="9">
                  <c:v>151</c:v>
                </c:pt>
                <c:pt idx="10">
                  <c:v>417</c:v>
                </c:pt>
                <c:pt idx="11">
                  <c:v>585</c:v>
                </c:pt>
                <c:pt idx="12">
                  <c:v>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DC-4074-906C-0FF2635B8259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DC-4074-906C-0FF2635B825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528</c:v>
                </c:pt>
                <c:pt idx="1">
                  <c:v>457</c:v>
                </c:pt>
                <c:pt idx="2">
                  <c:v>280</c:v>
                </c:pt>
                <c:pt idx="3">
                  <c:v>281</c:v>
                </c:pt>
                <c:pt idx="4">
                  <c:v>28</c:v>
                </c:pt>
                <c:pt idx="5">
                  <c:v>11</c:v>
                </c:pt>
                <c:pt idx="6">
                  <c:v>13</c:v>
                </c:pt>
                <c:pt idx="7">
                  <c:v>32</c:v>
                </c:pt>
                <c:pt idx="8">
                  <c:v>11</c:v>
                </c:pt>
                <c:pt idx="9">
                  <c:v>132</c:v>
                </c:pt>
                <c:pt idx="10">
                  <c:v>543</c:v>
                </c:pt>
                <c:pt idx="11">
                  <c:v>569</c:v>
                </c:pt>
                <c:pt idx="12">
                  <c:v>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DC-4074-906C-0FF2635B8259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DC-4074-906C-0FF2635B825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6DC-4074-906C-0FF2635B825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491</c:v>
                </c:pt>
                <c:pt idx="1">
                  <c:v>407</c:v>
                </c:pt>
                <c:pt idx="2">
                  <c:v>446</c:v>
                </c:pt>
                <c:pt idx="3">
                  <c:v>96</c:v>
                </c:pt>
                <c:pt idx="4">
                  <c:v>14</c:v>
                </c:pt>
                <c:pt idx="5">
                  <c:v>5</c:v>
                </c:pt>
                <c:pt idx="6">
                  <c:v>25</c:v>
                </c:pt>
                <c:pt idx="7">
                  <c:v>3</c:v>
                </c:pt>
                <c:pt idx="8">
                  <c:v>12</c:v>
                </c:pt>
                <c:pt idx="9">
                  <c:v>229</c:v>
                </c:pt>
                <c:pt idx="12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DC-4074-906C-0FF2635B8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DC-4074-906C-0FF2635B825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DC-4074-906C-0FF2635B825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DC-4074-906C-0FF2635B825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DC-4074-906C-0FF2635B825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DC-4074-906C-0FF2635B825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DC-4074-906C-0FF2635B825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DC-4074-906C-0FF2635B825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DC-4074-906C-0FF2635B825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DC-4074-906C-0FF2635B825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DC-4074-906C-0FF2635B825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DC-4074-906C-0FF2635B825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DC-4074-906C-0FF2635B825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DC-4074-906C-0FF2635B8259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-7.0075757575757569E-2</c:v>
                </c:pt>
                <c:pt idx="1">
                  <c:v>-0.10940919037199126</c:v>
                </c:pt>
                <c:pt idx="2">
                  <c:v>0.59285714285714275</c:v>
                </c:pt>
                <c:pt idx="3">
                  <c:v>-0.65836298932384341</c:v>
                </c:pt>
                <c:pt idx="4">
                  <c:v>-0.5</c:v>
                </c:pt>
                <c:pt idx="5">
                  <c:v>-0.54545454545454541</c:v>
                </c:pt>
                <c:pt idx="6">
                  <c:v>0.92307692307692313</c:v>
                </c:pt>
                <c:pt idx="7">
                  <c:v>-0.90625</c:v>
                </c:pt>
                <c:pt idx="8">
                  <c:v>9.0909090909090828E-2</c:v>
                </c:pt>
                <c:pt idx="9">
                  <c:v>0.73484848484848486</c:v>
                </c:pt>
                <c:pt idx="12">
                  <c:v>-2.5380710659898442E-2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DC-4074-906C-0FF2635B8259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-0.68363402061855671</c:v>
                </c:pt>
                <c:pt idx="1">
                  <c:v>-0.63595706618962433</c:v>
                </c:pt>
                <c:pt idx="2">
                  <c:v>-0.56487804878048786</c:v>
                </c:pt>
                <c:pt idx="3">
                  <c:v>-0.75572519083969469</c:v>
                </c:pt>
                <c:pt idx="4">
                  <c:v>0.39999999999999991</c:v>
                </c:pt>
                <c:pt idx="5">
                  <c:v>-0.77272727272727271</c:v>
                </c:pt>
                <c:pt idx="6">
                  <c:v>-0.75490196078431371</c:v>
                </c:pt>
                <c:pt idx="7">
                  <c:v>-0.76923076923076916</c:v>
                </c:pt>
                <c:pt idx="8">
                  <c:v>-0.53846153846153844</c:v>
                </c:pt>
                <c:pt idx="9">
                  <c:v>-0.21305841924398627</c:v>
                </c:pt>
                <c:pt idx="12">
                  <c:v>-0.62038664323374348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6DC-4074-906C-0FF2635B8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38-486B-893D-01DC2C7133B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19740</c:v>
                </c:pt>
                <c:pt idx="1">
                  <c:v>19223</c:v>
                </c:pt>
                <c:pt idx="2">
                  <c:v>21973</c:v>
                </c:pt>
                <c:pt idx="3">
                  <c:v>20119</c:v>
                </c:pt>
                <c:pt idx="4">
                  <c:v>14799</c:v>
                </c:pt>
                <c:pt idx="5">
                  <c:v>19316</c:v>
                </c:pt>
                <c:pt idx="6">
                  <c:v>24858</c:v>
                </c:pt>
                <c:pt idx="7">
                  <c:v>24709</c:v>
                </c:pt>
                <c:pt idx="8">
                  <c:v>22149</c:v>
                </c:pt>
                <c:pt idx="9">
                  <c:v>22803</c:v>
                </c:pt>
                <c:pt idx="10">
                  <c:v>19561</c:v>
                </c:pt>
                <c:pt idx="11">
                  <c:v>20974</c:v>
                </c:pt>
                <c:pt idx="12">
                  <c:v>250224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8-486B-893D-01DC2C7133BB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38-486B-893D-01DC2C7133BB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15598</c:v>
                </c:pt>
                <c:pt idx="1">
                  <c:v>21666</c:v>
                </c:pt>
                <c:pt idx="2">
                  <c:v>22231</c:v>
                </c:pt>
                <c:pt idx="3">
                  <c:v>23894</c:v>
                </c:pt>
                <c:pt idx="4">
                  <c:v>20251</c:v>
                </c:pt>
                <c:pt idx="5">
                  <c:v>18886</c:v>
                </c:pt>
                <c:pt idx="6">
                  <c:v>23111</c:v>
                </c:pt>
                <c:pt idx="7">
                  <c:v>24659</c:v>
                </c:pt>
                <c:pt idx="8">
                  <c:v>20130</c:v>
                </c:pt>
                <c:pt idx="9">
                  <c:v>22327</c:v>
                </c:pt>
                <c:pt idx="10">
                  <c:v>21079</c:v>
                </c:pt>
                <c:pt idx="11">
                  <c:v>23285</c:v>
                </c:pt>
                <c:pt idx="12">
                  <c:v>257117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38-486B-893D-01DC2C7133BB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38-486B-893D-01DC2C7133B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22490</c:v>
                </c:pt>
                <c:pt idx="1">
                  <c:v>23086</c:v>
                </c:pt>
                <c:pt idx="2">
                  <c:v>21689</c:v>
                </c:pt>
                <c:pt idx="3">
                  <c:v>23484</c:v>
                </c:pt>
                <c:pt idx="4">
                  <c:v>21547</c:v>
                </c:pt>
                <c:pt idx="5">
                  <c:v>21065</c:v>
                </c:pt>
                <c:pt idx="6">
                  <c:v>24276</c:v>
                </c:pt>
                <c:pt idx="7">
                  <c:v>25495</c:v>
                </c:pt>
                <c:pt idx="8">
                  <c:v>22106</c:v>
                </c:pt>
                <c:pt idx="9">
                  <c:v>25007</c:v>
                </c:pt>
                <c:pt idx="10">
                  <c:v>24207</c:v>
                </c:pt>
                <c:pt idx="11">
                  <c:v>24142</c:v>
                </c:pt>
                <c:pt idx="12">
                  <c:v>278594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38-486B-893D-01DC2C7133BB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38-486B-893D-01DC2C7133B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138-486B-893D-01DC2C7133B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22650</c:v>
                </c:pt>
                <c:pt idx="1">
                  <c:v>23921</c:v>
                </c:pt>
                <c:pt idx="2">
                  <c:v>27356</c:v>
                </c:pt>
                <c:pt idx="3">
                  <c:v>22205</c:v>
                </c:pt>
                <c:pt idx="4">
                  <c:v>23449</c:v>
                </c:pt>
                <c:pt idx="5">
                  <c:v>22841</c:v>
                </c:pt>
                <c:pt idx="6">
                  <c:v>24893</c:v>
                </c:pt>
                <c:pt idx="7">
                  <c:v>25319</c:v>
                </c:pt>
                <c:pt idx="8">
                  <c:v>21182</c:v>
                </c:pt>
                <c:pt idx="9">
                  <c:v>27341</c:v>
                </c:pt>
                <c:pt idx="12">
                  <c:v>241157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38-486B-893D-01DC2C713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38-486B-893D-01DC2C7133B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38-486B-893D-01DC2C7133B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38-486B-893D-01DC2C7133B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38-486B-893D-01DC2C7133B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38-486B-893D-01DC2C7133B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38-486B-893D-01DC2C7133B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38-486B-893D-01DC2C7133B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38-486B-893D-01DC2C7133B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38-486B-893D-01DC2C7133B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38-486B-893D-01DC2C7133B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38-486B-893D-01DC2C7133B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38-486B-893D-01DC2C7133B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38-486B-893D-01DC2C7133BB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7.1142730102267127E-3</c:v>
                </c:pt>
                <c:pt idx="1">
                  <c:v>3.6169106817985019E-2</c:v>
                </c:pt>
                <c:pt idx="2">
                  <c:v>0.26128452210798092</c:v>
                </c:pt>
                <c:pt idx="3">
                  <c:v>-5.4462612842786529E-2</c:v>
                </c:pt>
                <c:pt idx="4">
                  <c:v>8.8272149255116616E-2</c:v>
                </c:pt>
                <c:pt idx="5">
                  <c:v>8.4310467600284822E-2</c:v>
                </c:pt>
                <c:pt idx="6">
                  <c:v>2.5416048772450184E-2</c:v>
                </c:pt>
                <c:pt idx="7">
                  <c:v>-6.9033143753677306E-3</c:v>
                </c:pt>
                <c:pt idx="8">
                  <c:v>-4.1798606713109532E-2</c:v>
                </c:pt>
                <c:pt idx="9">
                  <c:v>9.3333866517375075E-2</c:v>
                </c:pt>
                <c:pt idx="12">
                  <c:v>4.7392994418988366E-2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38-486B-893D-01DC2C7133BB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0.14741641337386024</c:v>
                </c:pt>
                <c:pt idx="1">
                  <c:v>0.24439473547313106</c:v>
                </c:pt>
                <c:pt idx="2">
                  <c:v>0.24498247849633636</c:v>
                </c:pt>
                <c:pt idx="3">
                  <c:v>0.10368308564043938</c:v>
                </c:pt>
                <c:pt idx="4">
                  <c:v>0.58449895263193463</c:v>
                </c:pt>
                <c:pt idx="5">
                  <c:v>0.18249119900600541</c:v>
                </c:pt>
                <c:pt idx="6">
                  <c:v>1.4079974253762284E-3</c:v>
                </c:pt>
                <c:pt idx="7">
                  <c:v>2.4687360880650822E-2</c:v>
                </c:pt>
                <c:pt idx="8">
                  <c:v>-4.3658855930290286E-2</c:v>
                </c:pt>
                <c:pt idx="9">
                  <c:v>0.19900890233741175</c:v>
                </c:pt>
                <c:pt idx="12">
                  <c:v>0.15006986537205091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38-486B-893D-01DC2C713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82-4214-8B39-6D2A629B4DA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14344</c:v>
                </c:pt>
                <c:pt idx="1">
                  <c:v>13518</c:v>
                </c:pt>
                <c:pt idx="2">
                  <c:v>15448</c:v>
                </c:pt>
                <c:pt idx="3">
                  <c:v>14841</c:v>
                </c:pt>
                <c:pt idx="4">
                  <c:v>11171</c:v>
                </c:pt>
                <c:pt idx="5">
                  <c:v>12783</c:v>
                </c:pt>
                <c:pt idx="6">
                  <c:v>16164</c:v>
                </c:pt>
                <c:pt idx="7">
                  <c:v>18261</c:v>
                </c:pt>
                <c:pt idx="8">
                  <c:v>16985</c:v>
                </c:pt>
                <c:pt idx="9">
                  <c:v>17312</c:v>
                </c:pt>
                <c:pt idx="10">
                  <c:v>13870</c:v>
                </c:pt>
                <c:pt idx="11">
                  <c:v>14900</c:v>
                </c:pt>
                <c:pt idx="12">
                  <c:v>179597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82-4214-8B39-6D2A629B4DAF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82-4214-8B39-6D2A629B4DAF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12209</c:v>
                </c:pt>
                <c:pt idx="1">
                  <c:v>17700</c:v>
                </c:pt>
                <c:pt idx="2">
                  <c:v>17761</c:v>
                </c:pt>
                <c:pt idx="3">
                  <c:v>19923</c:v>
                </c:pt>
                <c:pt idx="4">
                  <c:v>17673</c:v>
                </c:pt>
                <c:pt idx="5">
                  <c:v>15881</c:v>
                </c:pt>
                <c:pt idx="6">
                  <c:v>18743</c:v>
                </c:pt>
                <c:pt idx="7">
                  <c:v>20467</c:v>
                </c:pt>
                <c:pt idx="8">
                  <c:v>16918</c:v>
                </c:pt>
                <c:pt idx="9">
                  <c:v>18718</c:v>
                </c:pt>
                <c:pt idx="10">
                  <c:v>16558</c:v>
                </c:pt>
                <c:pt idx="11">
                  <c:v>18747</c:v>
                </c:pt>
                <c:pt idx="12">
                  <c:v>211298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2-4214-8B39-6D2A629B4DAF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82-4214-8B39-6D2A629B4DA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18402</c:v>
                </c:pt>
                <c:pt idx="1">
                  <c:v>18976</c:v>
                </c:pt>
                <c:pt idx="2">
                  <c:v>17386</c:v>
                </c:pt>
                <c:pt idx="3">
                  <c:v>19332</c:v>
                </c:pt>
                <c:pt idx="4">
                  <c:v>18326</c:v>
                </c:pt>
                <c:pt idx="5">
                  <c:v>17783</c:v>
                </c:pt>
                <c:pt idx="6">
                  <c:v>20245</c:v>
                </c:pt>
                <c:pt idx="7">
                  <c:v>20391</c:v>
                </c:pt>
                <c:pt idx="8">
                  <c:v>18135</c:v>
                </c:pt>
                <c:pt idx="9">
                  <c:v>20522</c:v>
                </c:pt>
                <c:pt idx="10">
                  <c:v>20019</c:v>
                </c:pt>
                <c:pt idx="11">
                  <c:v>19529</c:v>
                </c:pt>
                <c:pt idx="12">
                  <c:v>229046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82-4214-8B39-6D2A629B4DAF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82-4214-8B39-6D2A629B4DA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F82-4214-8B39-6D2A629B4DA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18282</c:v>
                </c:pt>
                <c:pt idx="1">
                  <c:v>20148</c:v>
                </c:pt>
                <c:pt idx="2">
                  <c:v>22158</c:v>
                </c:pt>
                <c:pt idx="3">
                  <c:v>18488</c:v>
                </c:pt>
                <c:pt idx="4">
                  <c:v>19636</c:v>
                </c:pt>
                <c:pt idx="5">
                  <c:v>19273</c:v>
                </c:pt>
                <c:pt idx="6">
                  <c:v>20528</c:v>
                </c:pt>
                <c:pt idx="7">
                  <c:v>20545</c:v>
                </c:pt>
                <c:pt idx="8">
                  <c:v>17254</c:v>
                </c:pt>
                <c:pt idx="9">
                  <c:v>22570</c:v>
                </c:pt>
                <c:pt idx="12">
                  <c:v>198882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82-4214-8B39-6D2A629B4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82-4214-8B39-6D2A629B4DA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82-4214-8B39-6D2A629B4DA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82-4214-8B39-6D2A629B4DA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82-4214-8B39-6D2A629B4DA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82-4214-8B39-6D2A629B4DA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82-4214-8B39-6D2A629B4DA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82-4214-8B39-6D2A629B4DA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82-4214-8B39-6D2A629B4DA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82-4214-8B39-6D2A629B4DA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82-4214-8B39-6D2A629B4DA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82-4214-8B39-6D2A629B4DA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82-4214-8B39-6D2A629B4DA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82-4214-8B39-6D2A629B4DAF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-6.5210303227910549E-3</c:v>
                </c:pt>
                <c:pt idx="1">
                  <c:v>6.1762225969645979E-2</c:v>
                </c:pt>
                <c:pt idx="2">
                  <c:v>0.27447371448291724</c:v>
                </c:pt>
                <c:pt idx="3">
                  <c:v>-4.3658183322987765E-2</c:v>
                </c:pt>
                <c:pt idx="4">
                  <c:v>7.1483138710029426E-2</c:v>
                </c:pt>
                <c:pt idx="5">
                  <c:v>8.378788730810327E-2</c:v>
                </c:pt>
                <c:pt idx="6">
                  <c:v>1.3978760187700612E-2</c:v>
                </c:pt>
                <c:pt idx="7">
                  <c:v>7.5523515276347819E-3</c:v>
                </c:pt>
                <c:pt idx="8">
                  <c:v>-4.8580093741384056E-2</c:v>
                </c:pt>
                <c:pt idx="9">
                  <c:v>9.9795341584640873E-2</c:v>
                </c:pt>
                <c:pt idx="12">
                  <c:v>4.9520311560016461E-2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82-4214-8B39-6D2A629B4DAF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0.27453987730061358</c:v>
                </c:pt>
                <c:pt idx="1">
                  <c:v>0.49045716822015084</c:v>
                </c:pt>
                <c:pt idx="2">
                  <c:v>0.43436043500776789</c:v>
                </c:pt>
                <c:pt idx="3">
                  <c:v>0.24573815780607777</c:v>
                </c:pt>
                <c:pt idx="4">
                  <c:v>0.75776564318324224</c:v>
                </c:pt>
                <c:pt idx="5">
                  <c:v>0.50770554642885091</c:v>
                </c:pt>
                <c:pt idx="6">
                  <c:v>0.26998267755506067</c:v>
                </c:pt>
                <c:pt idx="7">
                  <c:v>0.12507529708121123</c:v>
                </c:pt>
                <c:pt idx="8">
                  <c:v>1.5837503679717368E-2</c:v>
                </c:pt>
                <c:pt idx="9">
                  <c:v>0.30371996303142335</c:v>
                </c:pt>
                <c:pt idx="12">
                  <c:v>0.31861006318497354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F82-4214-8B39-6D2A629B4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6B-4120-A62B-C23741AE244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12587</c:v>
                </c:pt>
                <c:pt idx="1">
                  <c:v>11569</c:v>
                </c:pt>
                <c:pt idx="2">
                  <c:v>13095</c:v>
                </c:pt>
                <c:pt idx="3">
                  <c:v>12619</c:v>
                </c:pt>
                <c:pt idx="4">
                  <c:v>8649</c:v>
                </c:pt>
                <c:pt idx="5">
                  <c:v>9694</c:v>
                </c:pt>
                <c:pt idx="6">
                  <c:v>13515</c:v>
                </c:pt>
                <c:pt idx="7">
                  <c:v>15236</c:v>
                </c:pt>
                <c:pt idx="8">
                  <c:v>14643</c:v>
                </c:pt>
                <c:pt idx="9">
                  <c:v>14572</c:v>
                </c:pt>
                <c:pt idx="10">
                  <c:v>11624</c:v>
                </c:pt>
                <c:pt idx="11">
                  <c:v>11940</c:v>
                </c:pt>
                <c:pt idx="12">
                  <c:v>149743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B-4120-A62B-C23741AE244A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6B-4120-A62B-C23741AE244A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9227</c:v>
                </c:pt>
                <c:pt idx="1">
                  <c:v>13725</c:v>
                </c:pt>
                <c:pt idx="2">
                  <c:v>13764</c:v>
                </c:pt>
                <c:pt idx="3">
                  <c:v>16004</c:v>
                </c:pt>
                <c:pt idx="4">
                  <c:v>13304</c:v>
                </c:pt>
                <c:pt idx="5">
                  <c:v>11604</c:v>
                </c:pt>
                <c:pt idx="6">
                  <c:v>13798</c:v>
                </c:pt>
                <c:pt idx="7">
                  <c:v>15896</c:v>
                </c:pt>
                <c:pt idx="8">
                  <c:v>12977</c:v>
                </c:pt>
                <c:pt idx="9">
                  <c:v>14897</c:v>
                </c:pt>
                <c:pt idx="10">
                  <c:v>13391</c:v>
                </c:pt>
                <c:pt idx="11">
                  <c:v>15326</c:v>
                </c:pt>
                <c:pt idx="12">
                  <c:v>163913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6B-4120-A62B-C23741AE244A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6B-4120-A62B-C23741AE244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14935</c:v>
                </c:pt>
                <c:pt idx="1">
                  <c:v>15417</c:v>
                </c:pt>
                <c:pt idx="2">
                  <c:v>13769</c:v>
                </c:pt>
                <c:pt idx="3">
                  <c:v>15420</c:v>
                </c:pt>
                <c:pt idx="4">
                  <c:v>14308</c:v>
                </c:pt>
                <c:pt idx="5">
                  <c:v>13809</c:v>
                </c:pt>
                <c:pt idx="6">
                  <c:v>15626</c:v>
                </c:pt>
                <c:pt idx="7">
                  <c:v>15580</c:v>
                </c:pt>
                <c:pt idx="8">
                  <c:v>14015</c:v>
                </c:pt>
                <c:pt idx="9">
                  <c:v>15893</c:v>
                </c:pt>
                <c:pt idx="10">
                  <c:v>15821</c:v>
                </c:pt>
                <c:pt idx="11">
                  <c:v>15445</c:v>
                </c:pt>
                <c:pt idx="12">
                  <c:v>180038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6B-4120-A62B-C23741AE244A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6B-4120-A62B-C23741AE24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46B-4120-A62B-C23741AE244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14354</c:v>
                </c:pt>
                <c:pt idx="1">
                  <c:v>15736</c:v>
                </c:pt>
                <c:pt idx="2">
                  <c:v>17491</c:v>
                </c:pt>
                <c:pt idx="3">
                  <c:v>14826</c:v>
                </c:pt>
                <c:pt idx="4">
                  <c:v>15219</c:v>
                </c:pt>
                <c:pt idx="5">
                  <c:v>14680</c:v>
                </c:pt>
                <c:pt idx="6">
                  <c:v>15688</c:v>
                </c:pt>
                <c:pt idx="7">
                  <c:v>15273</c:v>
                </c:pt>
                <c:pt idx="8">
                  <c:v>12989</c:v>
                </c:pt>
                <c:pt idx="9">
                  <c:v>17980</c:v>
                </c:pt>
                <c:pt idx="12">
                  <c:v>154236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6B-4120-A62B-C23741AE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6B-4120-A62B-C23741AE24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6B-4120-A62B-C23741AE24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6B-4120-A62B-C23741AE24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6B-4120-A62B-C23741AE24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6B-4120-A62B-C23741AE24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6B-4120-A62B-C23741AE24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6B-4120-A62B-C23741AE24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6B-4120-A62B-C23741AE24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6B-4120-A62B-C23741AE24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6B-4120-A62B-C23741AE24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6B-4120-A62B-C23741AE24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6B-4120-A62B-C23741AE24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6B-4120-A62B-C23741AE244A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-3.8901908269166396E-2</c:v>
                </c:pt>
                <c:pt idx="1">
                  <c:v>2.0691444509307821E-2</c:v>
                </c:pt>
                <c:pt idx="2">
                  <c:v>0.27031737962088753</c:v>
                </c:pt>
                <c:pt idx="3">
                  <c:v>-3.8521400778210091E-2</c:v>
                </c:pt>
                <c:pt idx="4">
                  <c:v>6.3670673748951634E-2</c:v>
                </c:pt>
                <c:pt idx="5">
                  <c:v>6.3074806285755569E-2</c:v>
                </c:pt>
                <c:pt idx="6">
                  <c:v>3.9677460642519868E-3</c:v>
                </c:pt>
                <c:pt idx="7">
                  <c:v>-1.9704749679075761E-2</c:v>
                </c:pt>
                <c:pt idx="8">
                  <c:v>-7.3207277916518043E-2</c:v>
                </c:pt>
                <c:pt idx="9">
                  <c:v>0.13131567356697915</c:v>
                </c:pt>
                <c:pt idx="12">
                  <c:v>3.6727341166348459E-2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6B-4120-A62B-C23741AE244A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0.14038293477397312</c:v>
                </c:pt>
                <c:pt idx="1">
                  <c:v>0.36018670585184553</c:v>
                </c:pt>
                <c:pt idx="2">
                  <c:v>0.33570064910271102</c:v>
                </c:pt>
                <c:pt idx="3">
                  <c:v>0.17489499960377208</c:v>
                </c:pt>
                <c:pt idx="4">
                  <c:v>0.75962539021852238</c:v>
                </c:pt>
                <c:pt idx="5">
                  <c:v>0.51433876624716324</c:v>
                </c:pt>
                <c:pt idx="6">
                  <c:v>0.16078431372549029</c:v>
                </c:pt>
                <c:pt idx="7">
                  <c:v>2.4284589131005063E-3</c:v>
                </c:pt>
                <c:pt idx="8">
                  <c:v>-0.11295499556101896</c:v>
                </c:pt>
                <c:pt idx="9">
                  <c:v>0.23387318144386504</c:v>
                </c:pt>
                <c:pt idx="12">
                  <c:v>0.22235871262254414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6B-4120-A62B-C23741AE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B9-4705-8DDD-A65E23AE959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1757</c:v>
                </c:pt>
                <c:pt idx="1">
                  <c:v>1949</c:v>
                </c:pt>
                <c:pt idx="2">
                  <c:v>2353</c:v>
                </c:pt>
                <c:pt idx="3">
                  <c:v>2222</c:v>
                </c:pt>
                <c:pt idx="4">
                  <c:v>2522</c:v>
                </c:pt>
                <c:pt idx="5">
                  <c:v>3089</c:v>
                </c:pt>
                <c:pt idx="6">
                  <c:v>2649</c:v>
                </c:pt>
                <c:pt idx="7">
                  <c:v>3025</c:v>
                </c:pt>
                <c:pt idx="8">
                  <c:v>2342</c:v>
                </c:pt>
                <c:pt idx="9">
                  <c:v>2740</c:v>
                </c:pt>
                <c:pt idx="10">
                  <c:v>2246</c:v>
                </c:pt>
                <c:pt idx="11">
                  <c:v>2960</c:v>
                </c:pt>
                <c:pt idx="12">
                  <c:v>29854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9-4705-8DDD-A65E23AE9598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B9-4705-8DDD-A65E23AE9598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2982</c:v>
                </c:pt>
                <c:pt idx="1">
                  <c:v>3975</c:v>
                </c:pt>
                <c:pt idx="2">
                  <c:v>3997</c:v>
                </c:pt>
                <c:pt idx="3">
                  <c:v>3919</c:v>
                </c:pt>
                <c:pt idx="4">
                  <c:v>4369</c:v>
                </c:pt>
                <c:pt idx="5">
                  <c:v>4277</c:v>
                </c:pt>
                <c:pt idx="6">
                  <c:v>4945</c:v>
                </c:pt>
                <c:pt idx="7">
                  <c:v>4571</c:v>
                </c:pt>
                <c:pt idx="8">
                  <c:v>3941</c:v>
                </c:pt>
                <c:pt idx="9">
                  <c:v>3821</c:v>
                </c:pt>
                <c:pt idx="10">
                  <c:v>3167</c:v>
                </c:pt>
                <c:pt idx="11">
                  <c:v>3421</c:v>
                </c:pt>
                <c:pt idx="12">
                  <c:v>47385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B9-4705-8DDD-A65E23AE9598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B9-4705-8DDD-A65E23AE959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3467</c:v>
                </c:pt>
                <c:pt idx="1">
                  <c:v>3559</c:v>
                </c:pt>
                <c:pt idx="2">
                  <c:v>3617</c:v>
                </c:pt>
                <c:pt idx="3">
                  <c:v>3912</c:v>
                </c:pt>
                <c:pt idx="4">
                  <c:v>4018</c:v>
                </c:pt>
                <c:pt idx="5">
                  <c:v>3974</c:v>
                </c:pt>
                <c:pt idx="6">
                  <c:v>4619</c:v>
                </c:pt>
                <c:pt idx="7">
                  <c:v>4811</c:v>
                </c:pt>
                <c:pt idx="8">
                  <c:v>4120</c:v>
                </c:pt>
                <c:pt idx="9">
                  <c:v>4629</c:v>
                </c:pt>
                <c:pt idx="10">
                  <c:v>4198</c:v>
                </c:pt>
                <c:pt idx="11">
                  <c:v>4084</c:v>
                </c:pt>
                <c:pt idx="12">
                  <c:v>49008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B9-4705-8DDD-A65E23AE9598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B9-4705-8DDD-A65E23AE95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9B9-4705-8DDD-A65E23AE959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3928</c:v>
                </c:pt>
                <c:pt idx="1">
                  <c:v>4412</c:v>
                </c:pt>
                <c:pt idx="2">
                  <c:v>4667</c:v>
                </c:pt>
                <c:pt idx="3">
                  <c:v>3662</c:v>
                </c:pt>
                <c:pt idx="4">
                  <c:v>4417</c:v>
                </c:pt>
                <c:pt idx="5">
                  <c:v>4593</c:v>
                </c:pt>
                <c:pt idx="6">
                  <c:v>4840</c:v>
                </c:pt>
                <c:pt idx="7">
                  <c:v>5272</c:v>
                </c:pt>
                <c:pt idx="8">
                  <c:v>4265</c:v>
                </c:pt>
                <c:pt idx="9">
                  <c:v>4590</c:v>
                </c:pt>
                <c:pt idx="12">
                  <c:v>44646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B9-4705-8DDD-A65E23AE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B9-4705-8DDD-A65E23AE95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B9-4705-8DDD-A65E23AE95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B9-4705-8DDD-A65E23AE95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B9-4705-8DDD-A65E23AE95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B9-4705-8DDD-A65E23AE95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B9-4705-8DDD-A65E23AE95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B9-4705-8DDD-A65E23AE95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B9-4705-8DDD-A65E23AE95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B9-4705-8DDD-A65E23AE95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B9-4705-8DDD-A65E23AE95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B9-4705-8DDD-A65E23AE95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B9-4705-8DDD-A65E23AE95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B9-4705-8DDD-A65E23AE9598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0.13296798384770692</c:v>
                </c:pt>
                <c:pt idx="1">
                  <c:v>0.2396740657488059</c:v>
                </c:pt>
                <c:pt idx="2">
                  <c:v>0.29029582526956044</c:v>
                </c:pt>
                <c:pt idx="3">
                  <c:v>-6.3905930470347649E-2</c:v>
                </c:pt>
                <c:pt idx="4">
                  <c:v>9.9303135888501703E-2</c:v>
                </c:pt>
                <c:pt idx="5">
                  <c:v>0.15576245596376448</c:v>
                </c:pt>
                <c:pt idx="6">
                  <c:v>4.7845854080969863E-2</c:v>
                </c:pt>
                <c:pt idx="7">
                  <c:v>9.5822074412803993E-2</c:v>
                </c:pt>
                <c:pt idx="8">
                  <c:v>3.5194174757281482E-2</c:v>
                </c:pt>
                <c:pt idx="9">
                  <c:v>-8.4251458198314477E-3</c:v>
                </c:pt>
                <c:pt idx="12">
                  <c:v>9.6253007906497157E-2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B9-4705-8DDD-A65E23AE9598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1.2356289129197497</c:v>
                </c:pt>
                <c:pt idx="1">
                  <c:v>1.263724987172909</c:v>
                </c:pt>
                <c:pt idx="2">
                  <c:v>0.98342541436464082</c:v>
                </c:pt>
                <c:pt idx="3">
                  <c:v>0.64806480648064801</c:v>
                </c:pt>
                <c:pt idx="4">
                  <c:v>0.75138778747026169</c:v>
                </c:pt>
                <c:pt idx="5">
                  <c:v>0.48688896082874722</c:v>
                </c:pt>
                <c:pt idx="6">
                  <c:v>0.8271045677614195</c:v>
                </c:pt>
                <c:pt idx="7">
                  <c:v>0.74280991735537194</c:v>
                </c:pt>
                <c:pt idx="8">
                  <c:v>0.82109308283518367</c:v>
                </c:pt>
                <c:pt idx="9">
                  <c:v>0.67518248175182483</c:v>
                </c:pt>
                <c:pt idx="12">
                  <c:v>0.81134371957156759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B9-4705-8DDD-A65E23AE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55-42BC-82D9-A4AFFB230A0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5396</c:v>
                </c:pt>
                <c:pt idx="1">
                  <c:v>5705</c:v>
                </c:pt>
                <c:pt idx="2">
                  <c:v>6525</c:v>
                </c:pt>
                <c:pt idx="3">
                  <c:v>5278</c:v>
                </c:pt>
                <c:pt idx="4">
                  <c:v>3628</c:v>
                </c:pt>
                <c:pt idx="5">
                  <c:v>6533</c:v>
                </c:pt>
                <c:pt idx="6">
                  <c:v>8694</c:v>
                </c:pt>
                <c:pt idx="7">
                  <c:v>6448</c:v>
                </c:pt>
                <c:pt idx="8">
                  <c:v>5164</c:v>
                </c:pt>
                <c:pt idx="9">
                  <c:v>5491</c:v>
                </c:pt>
                <c:pt idx="10">
                  <c:v>5691</c:v>
                </c:pt>
                <c:pt idx="11">
                  <c:v>6074</c:v>
                </c:pt>
                <c:pt idx="12">
                  <c:v>70627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5-42BC-82D9-A4AFFB230A07}"/>
            </c:ext>
          </c:extLst>
        </c:ser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55-42BC-82D9-A4AFFB230A07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3389</c:v>
                </c:pt>
                <c:pt idx="1">
                  <c:v>3966</c:v>
                </c:pt>
                <c:pt idx="2">
                  <c:v>4470</c:v>
                </c:pt>
                <c:pt idx="3">
                  <c:v>3971</c:v>
                </c:pt>
                <c:pt idx="4">
                  <c:v>2578</c:v>
                </c:pt>
                <c:pt idx="5">
                  <c:v>3005</c:v>
                </c:pt>
                <c:pt idx="6">
                  <c:v>4368</c:v>
                </c:pt>
                <c:pt idx="7">
                  <c:v>4192</c:v>
                </c:pt>
                <c:pt idx="8">
                  <c:v>3212</c:v>
                </c:pt>
                <c:pt idx="9">
                  <c:v>3609</c:v>
                </c:pt>
                <c:pt idx="10">
                  <c:v>4521</c:v>
                </c:pt>
                <c:pt idx="11">
                  <c:v>4538</c:v>
                </c:pt>
                <c:pt idx="12">
                  <c:v>45819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55-42BC-82D9-A4AFFB230A07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55-42BC-82D9-A4AFFB230A0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4088</c:v>
                </c:pt>
                <c:pt idx="1">
                  <c:v>4110</c:v>
                </c:pt>
                <c:pt idx="2">
                  <c:v>4303</c:v>
                </c:pt>
                <c:pt idx="3">
                  <c:v>4152</c:v>
                </c:pt>
                <c:pt idx="4">
                  <c:v>3221</c:v>
                </c:pt>
                <c:pt idx="5">
                  <c:v>3282</c:v>
                </c:pt>
                <c:pt idx="6">
                  <c:v>4031</c:v>
                </c:pt>
                <c:pt idx="7">
                  <c:v>5104</c:v>
                </c:pt>
                <c:pt idx="8">
                  <c:v>3971</c:v>
                </c:pt>
                <c:pt idx="9">
                  <c:v>4485</c:v>
                </c:pt>
                <c:pt idx="10">
                  <c:v>4188</c:v>
                </c:pt>
                <c:pt idx="11">
                  <c:v>4613</c:v>
                </c:pt>
                <c:pt idx="12">
                  <c:v>49548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55-42BC-82D9-A4AFFB230A07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55-42BC-82D9-A4AFFB230A0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A55-42BC-82D9-A4AFFB230A0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4368</c:v>
                </c:pt>
                <c:pt idx="1">
                  <c:v>3773</c:v>
                </c:pt>
                <c:pt idx="2">
                  <c:v>5198</c:v>
                </c:pt>
                <c:pt idx="3">
                  <c:v>3717</c:v>
                </c:pt>
                <c:pt idx="4">
                  <c:v>3813</c:v>
                </c:pt>
                <c:pt idx="5">
                  <c:v>3568</c:v>
                </c:pt>
                <c:pt idx="6">
                  <c:v>4365</c:v>
                </c:pt>
                <c:pt idx="7">
                  <c:v>4774</c:v>
                </c:pt>
                <c:pt idx="8">
                  <c:v>3928</c:v>
                </c:pt>
                <c:pt idx="9">
                  <c:v>4771</c:v>
                </c:pt>
                <c:pt idx="12">
                  <c:v>42275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55-42BC-82D9-A4AFFB23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55-42BC-82D9-A4AFFB230A0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55-42BC-82D9-A4AFFB230A0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55-42BC-82D9-A4AFFB230A0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55-42BC-82D9-A4AFFB230A0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55-42BC-82D9-A4AFFB230A0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55-42BC-82D9-A4AFFB230A0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55-42BC-82D9-A4AFFB230A0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55-42BC-82D9-A4AFFB230A0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55-42BC-82D9-A4AFFB230A0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55-42BC-82D9-A4AFFB230A0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55-42BC-82D9-A4AFFB230A0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55-42BC-82D9-A4AFFB230A0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55-42BC-82D9-A4AFFB230A07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6.8493150684931559E-2</c:v>
                </c:pt>
                <c:pt idx="1">
                  <c:v>-8.1995133819951382E-2</c:v>
                </c:pt>
                <c:pt idx="2">
                  <c:v>0.20799442249593314</c:v>
                </c:pt>
                <c:pt idx="3">
                  <c:v>-0.10476878612716767</c:v>
                </c:pt>
                <c:pt idx="4">
                  <c:v>0.1837938528407328</c:v>
                </c:pt>
                <c:pt idx="5">
                  <c:v>8.7141986593540555E-2</c:v>
                </c:pt>
                <c:pt idx="6">
                  <c:v>8.2857851649714709E-2</c:v>
                </c:pt>
                <c:pt idx="7">
                  <c:v>-6.4655172413793149E-2</c:v>
                </c:pt>
                <c:pt idx="8">
                  <c:v>-1.0828506673381977E-2</c:v>
                </c:pt>
                <c:pt idx="9">
                  <c:v>6.3768115942028913E-2</c:v>
                </c:pt>
                <c:pt idx="12">
                  <c:v>3.7499693228949305E-2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55-42BC-82D9-A4AFFB230A07}"/>
            </c:ext>
          </c:extLst>
        </c:ser>
        <c:ser>
          <c:idx val="4"/>
          <c:order val="5"/>
          <c:tx>
            <c:strRef>
              <c:f>'Viajeros entr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cat'!$O$97:$O$109</c:f>
              <c:numCache>
                <c:formatCode>0.0%</c:formatCode>
                <c:ptCount val="13"/>
                <c:pt idx="0">
                  <c:v>-0.19051148999258705</c:v>
                </c:pt>
                <c:pt idx="1">
                  <c:v>-0.3386503067484663</c:v>
                </c:pt>
                <c:pt idx="2">
                  <c:v>-0.20337164750957859</c:v>
                </c:pt>
                <c:pt idx="3">
                  <c:v>-0.29575596816976124</c:v>
                </c:pt>
                <c:pt idx="4">
                  <c:v>5.0992282249173071E-2</c:v>
                </c:pt>
                <c:pt idx="5">
                  <c:v>-0.45384968620847999</c:v>
                </c:pt>
                <c:pt idx="6">
                  <c:v>-0.49792960662525876</c:v>
                </c:pt>
                <c:pt idx="7">
                  <c:v>-0.25961538461538458</c:v>
                </c:pt>
                <c:pt idx="8">
                  <c:v>-0.23934934159566223</c:v>
                </c:pt>
                <c:pt idx="9">
                  <c:v>-0.1311236568930978</c:v>
                </c:pt>
                <c:pt idx="12">
                  <c:v>-0.28179470626210457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A55-42BC-82D9-A4AFFB23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278594</c:v>
                </c:pt>
                <c:pt idx="1">
                  <c:v>257117</c:v>
                </c:pt>
                <c:pt idx="2">
                  <c:v>140346</c:v>
                </c:pt>
                <c:pt idx="3">
                  <c:v>96681</c:v>
                </c:pt>
                <c:pt idx="4">
                  <c:v>250224</c:v>
                </c:pt>
                <c:pt idx="5">
                  <c:v>272428</c:v>
                </c:pt>
                <c:pt idx="6">
                  <c:v>264633</c:v>
                </c:pt>
                <c:pt idx="7">
                  <c:v>252163</c:v>
                </c:pt>
                <c:pt idx="8">
                  <c:v>234964</c:v>
                </c:pt>
                <c:pt idx="9">
                  <c:v>227194</c:v>
                </c:pt>
                <c:pt idx="10">
                  <c:v>224100</c:v>
                </c:pt>
                <c:pt idx="11">
                  <c:v>232379</c:v>
                </c:pt>
                <c:pt idx="12">
                  <c:v>235365</c:v>
                </c:pt>
                <c:pt idx="13">
                  <c:v>191608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9-47C6-A3A2-68F8E4B3E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8.3530066078866927E-2</c:v>
                </c:pt>
                <c:pt idx="1">
                  <c:v>0.83202228777450027</c:v>
                </c:pt>
                <c:pt idx="2">
                  <c:v>0.45163992925186958</c:v>
                </c:pt>
                <c:pt idx="3">
                  <c:v>-0.61362219451371569</c:v>
                </c:pt>
                <c:pt idx="4">
                  <c:v>-8.1504103836609998E-2</c:v>
                </c:pt>
                <c:pt idx="5">
                  <c:v>2.9455887965597727E-2</c:v>
                </c:pt>
                <c:pt idx="6">
                  <c:v>4.9452140083993346E-2</c:v>
                </c:pt>
                <c:pt idx="7">
                  <c:v>7.3198447421732649E-2</c:v>
                </c:pt>
                <c:pt idx="8">
                  <c:v>3.4199846826940883E-2</c:v>
                </c:pt>
                <c:pt idx="9">
                  <c:v>1.3806336456938961E-2</c:v>
                </c:pt>
                <c:pt idx="10">
                  <c:v>-3.5627143588706334E-2</c:v>
                </c:pt>
                <c:pt idx="11">
                  <c:v>-1.2686678138210894E-2</c:v>
                </c:pt>
                <c:pt idx="12">
                  <c:v>0.22836729155358859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9-47C6-A3A2-68F8E4B3E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229046</c:v>
                </c:pt>
                <c:pt idx="1">
                  <c:v>211298</c:v>
                </c:pt>
                <c:pt idx="2">
                  <c:v>116590</c:v>
                </c:pt>
                <c:pt idx="3">
                  <c:v>77095</c:v>
                </c:pt>
                <c:pt idx="4">
                  <c:v>179597</c:v>
                </c:pt>
                <c:pt idx="5">
                  <c:v>174825</c:v>
                </c:pt>
                <c:pt idx="6">
                  <c:v>170572</c:v>
                </c:pt>
                <c:pt idx="7">
                  <c:v>169148</c:v>
                </c:pt>
                <c:pt idx="8">
                  <c:v>168456</c:v>
                </c:pt>
                <c:pt idx="9">
                  <c:v>166846</c:v>
                </c:pt>
                <c:pt idx="10">
                  <c:v>162205</c:v>
                </c:pt>
                <c:pt idx="11">
                  <c:v>162021</c:v>
                </c:pt>
                <c:pt idx="12">
                  <c:v>154116</c:v>
                </c:pt>
                <c:pt idx="13">
                  <c:v>130978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8-488C-82D1-B3ECE5AB5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8.3995115902658846E-2</c:v>
                </c:pt>
                <c:pt idx="1">
                  <c:v>0.81231666523715584</c:v>
                </c:pt>
                <c:pt idx="2">
                  <c:v>0.51229003177897403</c:v>
                </c:pt>
                <c:pt idx="3">
                  <c:v>-0.57073336414305365</c:v>
                </c:pt>
                <c:pt idx="4">
                  <c:v>2.7295867295867193E-2</c:v>
                </c:pt>
                <c:pt idx="5">
                  <c:v>2.4933752315737578E-2</c:v>
                </c:pt>
                <c:pt idx="6">
                  <c:v>8.4186629460589746E-3</c:v>
                </c:pt>
                <c:pt idx="7">
                  <c:v>4.1078976112456367E-3</c:v>
                </c:pt>
                <c:pt idx="8">
                  <c:v>9.6496170120949909E-3</c:v>
                </c:pt>
                <c:pt idx="9">
                  <c:v>2.8611941678739816E-2</c:v>
                </c:pt>
                <c:pt idx="10">
                  <c:v>1.1356552545658261E-3</c:v>
                </c:pt>
                <c:pt idx="11">
                  <c:v>5.1292532897298182E-2</c:v>
                </c:pt>
                <c:pt idx="12">
                  <c:v>0.176655621554765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8-488C-82D1-B3ECE5AB5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180038</c:v>
                </c:pt>
                <c:pt idx="1">
                  <c:v>163913</c:v>
                </c:pt>
                <c:pt idx="2">
                  <c:v>87353</c:v>
                </c:pt>
                <c:pt idx="3">
                  <c:v>0</c:v>
                </c:pt>
                <c:pt idx="4">
                  <c:v>149743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4-49EA-B8C6-0222A9001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9.8375357659246099E-2</c:v>
                </c:pt>
                <c:pt idx="1">
                  <c:v>0.8764438542465629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4-49EA-B8C6-0222A9001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FB-48CE-873D-363D6A92201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FB-48CE-873D-363D6A9220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0FB-48CE-873D-363D6A9220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0FB-48CE-873D-363D6A92201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0FB-48CE-873D-363D6A92201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0FB-48CE-873D-363D6A92201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0FB-48CE-873D-363D6A92201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0FB-48CE-873D-363D6A9220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278594</c:v>
                </c:pt>
                <c:pt idx="1">
                  <c:v>32018</c:v>
                </c:pt>
                <c:pt idx="2">
                  <c:v>246576</c:v>
                </c:pt>
                <c:pt idx="3">
                  <c:v>105830</c:v>
                </c:pt>
                <c:pt idx="4">
                  <c:v>20785</c:v>
                </c:pt>
                <c:pt idx="5">
                  <c:v>25089</c:v>
                </c:pt>
                <c:pt idx="6">
                  <c:v>8878</c:v>
                </c:pt>
                <c:pt idx="7">
                  <c:v>5490</c:v>
                </c:pt>
                <c:pt idx="8">
                  <c:v>3691</c:v>
                </c:pt>
                <c:pt idx="9">
                  <c:v>2885</c:v>
                </c:pt>
                <c:pt idx="10">
                  <c:v>73928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FB-48CE-873D-363D6A922015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8.3530066078866927E-2</c:v>
                </c:pt>
                <c:pt idx="1">
                  <c:v>0.10175148824885594</c:v>
                </c:pt>
                <c:pt idx="2">
                  <c:v>8.1208124320342412E-2</c:v>
                </c:pt>
                <c:pt idx="3">
                  <c:v>9.5979785008595497E-2</c:v>
                </c:pt>
                <c:pt idx="4">
                  <c:v>0.25308976909628011</c:v>
                </c:pt>
                <c:pt idx="5">
                  <c:v>-6.8708240534521181E-2</c:v>
                </c:pt>
                <c:pt idx="6">
                  <c:v>-0.10908178625188159</c:v>
                </c:pt>
                <c:pt idx="7">
                  <c:v>0.20157583716349303</c:v>
                </c:pt>
                <c:pt idx="8">
                  <c:v>0.11040914560770165</c:v>
                </c:pt>
                <c:pt idx="9">
                  <c:v>0.38768638768638763</c:v>
                </c:pt>
                <c:pt idx="10">
                  <c:v>8.6697045421137764E-2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FB-48CE-873D-363D6A92201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FB-48CE-873D-363D6A92201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FB-48CE-873D-363D6A92201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0FB-48CE-873D-363D6A92201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0FB-48CE-873D-363D6A92201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0FB-48CE-873D-363D6A92201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0FB-48CE-873D-363D6A92201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0FB-48CE-873D-363D6A922015}"/>
              </c:ext>
            </c:extLst>
          </c:dPt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0.1149270982146062</c:v>
                </c:pt>
                <c:pt idx="2">
                  <c:v>0.88507290178539377</c:v>
                </c:pt>
                <c:pt idx="3">
                  <c:v>0.37987178474769734</c:v>
                </c:pt>
                <c:pt idx="4">
                  <c:v>7.460677545101474E-2</c:v>
                </c:pt>
                <c:pt idx="5">
                  <c:v>9.0055780095766605E-2</c:v>
                </c:pt>
                <c:pt idx="6">
                  <c:v>3.186716153255275E-2</c:v>
                </c:pt>
                <c:pt idx="7">
                  <c:v>1.9706095608663505E-2</c:v>
                </c:pt>
                <c:pt idx="8">
                  <c:v>1.3248670107755371E-2</c:v>
                </c:pt>
                <c:pt idx="9">
                  <c:v>1.0355571189616431E-2</c:v>
                </c:pt>
                <c:pt idx="10">
                  <c:v>0.26536106305232704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0FB-48CE-873D-363D6A922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D8-44FE-A1A9-A23323EFDCC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D8-44FE-A1A9-A23323EFDCC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D8-44FE-A1A9-A23323EFDCC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D8-44FE-A1A9-A23323EFDCC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D8-44FE-A1A9-A23323EFDC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D8-44FE-A1A9-A23323EFDCC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D8-44FE-A1A9-A23323EFDCC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0D8-44FE-A1A9-A23323EFD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31676</c:v>
                </c:pt>
                <c:pt idx="1">
                  <c:v>3687</c:v>
                </c:pt>
                <c:pt idx="2">
                  <c:v>27989</c:v>
                </c:pt>
                <c:pt idx="3">
                  <c:v>13327</c:v>
                </c:pt>
                <c:pt idx="4">
                  <c:v>2369</c:v>
                </c:pt>
                <c:pt idx="5">
                  <c:v>3079</c:v>
                </c:pt>
                <c:pt idx="6">
                  <c:v>833</c:v>
                </c:pt>
                <c:pt idx="7">
                  <c:v>382</c:v>
                </c:pt>
                <c:pt idx="8">
                  <c:v>182</c:v>
                </c:pt>
                <c:pt idx="9">
                  <c:v>235</c:v>
                </c:pt>
                <c:pt idx="10">
                  <c:v>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D8-44FE-A1A9-A23323EFDCC8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7.8001633542063686E-2</c:v>
                </c:pt>
                <c:pt idx="1">
                  <c:v>0.46367606192933697</c:v>
                </c:pt>
                <c:pt idx="2">
                  <c:v>4.1838823748371556E-2</c:v>
                </c:pt>
                <c:pt idx="3">
                  <c:v>3.7605107443164032E-2</c:v>
                </c:pt>
                <c:pt idx="4">
                  <c:v>-7.0615927814829393E-2</c:v>
                </c:pt>
                <c:pt idx="5">
                  <c:v>6.5029401591145009E-2</c:v>
                </c:pt>
                <c:pt idx="6">
                  <c:v>-0.15086646279306826</c:v>
                </c:pt>
                <c:pt idx="7">
                  <c:v>-0.46722454672245473</c:v>
                </c:pt>
                <c:pt idx="8">
                  <c:v>1.3037974683544302</c:v>
                </c:pt>
                <c:pt idx="9">
                  <c:v>0.78030303030303028</c:v>
                </c:pt>
                <c:pt idx="10">
                  <c:v>0.13639088729016779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D8-44FE-A1A9-A23323EFDCC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D8-44FE-A1A9-A23323EFDCC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D8-44FE-A1A9-A23323EFDCC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0D8-44FE-A1A9-A23323EFDCC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0D8-44FE-A1A9-A23323EFDCC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0D8-44FE-A1A9-A23323EFDCC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0D8-44FE-A1A9-A23323EFDCC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0D8-44FE-A1A9-A23323EFDCC8}"/>
              </c:ext>
            </c:extLst>
          </c:dPt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0.11639727238287663</c:v>
                </c:pt>
                <c:pt idx="2">
                  <c:v>0.88360272761712333</c:v>
                </c:pt>
                <c:pt idx="3">
                  <c:v>0.42072862735193839</c:v>
                </c:pt>
                <c:pt idx="4">
                  <c:v>7.4788483394367972E-2</c:v>
                </c:pt>
                <c:pt idx="5">
                  <c:v>9.720292966283621E-2</c:v>
                </c:pt>
                <c:pt idx="6">
                  <c:v>2.6297512312160626E-2</c:v>
                </c:pt>
                <c:pt idx="7">
                  <c:v>1.2059603485288546E-2</c:v>
                </c:pt>
                <c:pt idx="8">
                  <c:v>5.7456749589594649E-3</c:v>
                </c:pt>
                <c:pt idx="9">
                  <c:v>7.4188660184366711E-3</c:v>
                </c:pt>
                <c:pt idx="10">
                  <c:v>0.2393610304331355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0D8-44FE-A1A9-A23323EF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8-4EE8-885A-E4E72831B65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18-4EE8-885A-E4E72831B6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18-4EE8-885A-E4E72831B6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918-4EE8-885A-E4E72831B6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918-4EE8-885A-E4E72831B6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918-4EE8-885A-E4E72831B6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18-4EE8-885A-E4E72831B65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918-4EE8-885A-E4E72831B6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241157</c:v>
                </c:pt>
                <c:pt idx="1">
                  <c:v>26485</c:v>
                </c:pt>
                <c:pt idx="2">
                  <c:v>214672</c:v>
                </c:pt>
                <c:pt idx="3">
                  <c:v>97506</c:v>
                </c:pt>
                <c:pt idx="4">
                  <c:v>17191</c:v>
                </c:pt>
                <c:pt idx="5">
                  <c:v>21823</c:v>
                </c:pt>
                <c:pt idx="6">
                  <c:v>5432</c:v>
                </c:pt>
                <c:pt idx="7">
                  <c:v>4642</c:v>
                </c:pt>
                <c:pt idx="8">
                  <c:v>2212</c:v>
                </c:pt>
                <c:pt idx="9">
                  <c:v>1728</c:v>
                </c:pt>
                <c:pt idx="10">
                  <c:v>64138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18-4EE8-885A-E4E72831B652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4.7392994418988366E-2</c:v>
                </c:pt>
                <c:pt idx="1">
                  <c:v>-8.2007556063914633E-2</c:v>
                </c:pt>
                <c:pt idx="2">
                  <c:v>6.5930464661310584E-2</c:v>
                </c:pt>
                <c:pt idx="3">
                  <c:v>0.10922018087708318</c:v>
                </c:pt>
                <c:pt idx="4">
                  <c:v>3.329927270541555E-2</c:v>
                </c:pt>
                <c:pt idx="5">
                  <c:v>2.8952205882353255E-3</c:v>
                </c:pt>
                <c:pt idx="6">
                  <c:v>-0.27948003714020431</c:v>
                </c:pt>
                <c:pt idx="7">
                  <c:v>2.4497903332597604E-2</c:v>
                </c:pt>
                <c:pt idx="8">
                  <c:v>-5.8322690506598551E-2</c:v>
                </c:pt>
                <c:pt idx="9">
                  <c:v>-2.5380710659898442E-2</c:v>
                </c:pt>
                <c:pt idx="10">
                  <c:v>8.8930390492359956E-2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18-4EE8-885A-E4E72831B65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918-4EE8-885A-E4E72831B65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918-4EE8-885A-E4E72831B65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918-4EE8-885A-E4E72831B65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18-4EE8-885A-E4E72831B65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918-4EE8-885A-E4E72831B65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918-4EE8-885A-E4E72831B65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918-4EE8-885A-E4E72831B652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0.10982471999568745</c:v>
                </c:pt>
                <c:pt idx="2">
                  <c:v>0.89017528000431256</c:v>
                </c:pt>
                <c:pt idx="3">
                  <c:v>0.40432581264487449</c:v>
                </c:pt>
                <c:pt idx="4">
                  <c:v>7.1285511098578933E-2</c:v>
                </c:pt>
                <c:pt idx="5">
                  <c:v>9.0492915403658197E-2</c:v>
                </c:pt>
                <c:pt idx="6">
                  <c:v>2.2524745290412471E-2</c:v>
                </c:pt>
                <c:pt idx="7">
                  <c:v>1.924887106739593E-2</c:v>
                </c:pt>
                <c:pt idx="8">
                  <c:v>9.1724478244463153E-3</c:v>
                </c:pt>
                <c:pt idx="9">
                  <c:v>7.1654565283197254E-3</c:v>
                </c:pt>
                <c:pt idx="10">
                  <c:v>0.26595952014662649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918-4EE8-885A-E4E72831B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68-47F6-AF3E-8E26805A730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68-47F6-AF3E-8E26805A73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8-47F6-AF3E-8E26805A73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268-47F6-AF3E-8E26805A73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268-47F6-AF3E-8E26805A73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268-47F6-AF3E-8E26805A730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268-47F6-AF3E-8E26805A730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268-47F6-AF3E-8E26805A73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198882</c:v>
                </c:pt>
                <c:pt idx="1">
                  <c:v>19404</c:v>
                </c:pt>
                <c:pt idx="2">
                  <c:v>179478</c:v>
                </c:pt>
                <c:pt idx="3">
                  <c:v>82176</c:v>
                </c:pt>
                <c:pt idx="4">
                  <c:v>15040</c:v>
                </c:pt>
                <c:pt idx="5">
                  <c:v>18331</c:v>
                </c:pt>
                <c:pt idx="6">
                  <c:v>4335</c:v>
                </c:pt>
                <c:pt idx="7">
                  <c:v>4054</c:v>
                </c:pt>
                <c:pt idx="8">
                  <c:v>1998</c:v>
                </c:pt>
                <c:pt idx="9">
                  <c:v>1336</c:v>
                </c:pt>
                <c:pt idx="10">
                  <c:v>52208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68-47F6-AF3E-8E26805A730B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4.9520311560016461E-2</c:v>
                </c:pt>
                <c:pt idx="1">
                  <c:v>-6.269925611052074E-2</c:v>
                </c:pt>
                <c:pt idx="2">
                  <c:v>6.3283490130097819E-2</c:v>
                </c:pt>
                <c:pt idx="3">
                  <c:v>0.10069918829864188</c:v>
                </c:pt>
                <c:pt idx="4">
                  <c:v>3.1479322405870702E-2</c:v>
                </c:pt>
                <c:pt idx="5">
                  <c:v>7.8623268088848786E-3</c:v>
                </c:pt>
                <c:pt idx="6">
                  <c:v>-0.30484284797947403</c:v>
                </c:pt>
                <c:pt idx="7">
                  <c:v>2.6849037487335359E-2</c:v>
                </c:pt>
                <c:pt idx="8">
                  <c:v>-1.2357884330202684E-2</c:v>
                </c:pt>
                <c:pt idx="9">
                  <c:v>-5.7827926657263773E-2</c:v>
                </c:pt>
                <c:pt idx="10">
                  <c:v>9.3498659517426308E-2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68-47F6-AF3E-8E26805A730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68-47F6-AF3E-8E26805A730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268-47F6-AF3E-8E26805A730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68-47F6-AF3E-8E26805A730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268-47F6-AF3E-8E26805A730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268-47F6-AF3E-8E26805A730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268-47F6-AF3E-8E26805A730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268-47F6-AF3E-8E26805A730B}"/>
              </c:ext>
            </c:extLst>
          </c:dPt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9.7565390533079915E-2</c:v>
                </c:pt>
                <c:pt idx="2">
                  <c:v>0.90243460946692011</c:v>
                </c:pt>
                <c:pt idx="3">
                  <c:v>0.41318973059402059</c:v>
                </c:pt>
                <c:pt idx="4">
                  <c:v>7.5622731066662646E-2</c:v>
                </c:pt>
                <c:pt idx="5">
                  <c:v>9.2170231594613891E-2</c:v>
                </c:pt>
                <c:pt idx="6">
                  <c:v>2.1796844359972246E-2</c:v>
                </c:pt>
                <c:pt idx="7">
                  <c:v>2.0383946259591116E-2</c:v>
                </c:pt>
                <c:pt idx="8">
                  <c:v>1.0046158023350529E-2</c:v>
                </c:pt>
                <c:pt idx="9">
                  <c:v>6.7175511107088626E-3</c:v>
                </c:pt>
                <c:pt idx="10">
                  <c:v>0.26250741645800024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268-47F6-AF3E-8E26805A7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4-42C4-8E62-EABDF4D5FB3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A4-42C4-8E62-EABDF4D5FB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A4-42C4-8E62-EABDF4D5FB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A4-42C4-8E62-EABDF4D5FB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A4-42C4-8E62-EABDF4D5FB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A4-42C4-8E62-EABDF4D5FB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A4-42C4-8E62-EABDF4D5FB3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CA4-42C4-8E62-EABDF4D5F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42275</c:v>
                </c:pt>
                <c:pt idx="1">
                  <c:v>7081</c:v>
                </c:pt>
                <c:pt idx="2">
                  <c:v>35194</c:v>
                </c:pt>
                <c:pt idx="3">
                  <c:v>15330</c:v>
                </c:pt>
                <c:pt idx="4">
                  <c:v>2151</c:v>
                </c:pt>
                <c:pt idx="5">
                  <c:v>3492</c:v>
                </c:pt>
                <c:pt idx="6">
                  <c:v>1097</c:v>
                </c:pt>
                <c:pt idx="7">
                  <c:v>588</c:v>
                </c:pt>
                <c:pt idx="8">
                  <c:v>214</c:v>
                </c:pt>
                <c:pt idx="9">
                  <c:v>392</c:v>
                </c:pt>
                <c:pt idx="10">
                  <c:v>11930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A4-42C4-8E62-EABDF4D5FB37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3.7499693228949305E-2</c:v>
                </c:pt>
                <c:pt idx="1">
                  <c:v>-0.13105902564731864</c:v>
                </c:pt>
                <c:pt idx="2">
                  <c:v>7.9636787532977538E-2</c:v>
                </c:pt>
                <c:pt idx="3">
                  <c:v>0.15724314939231521</c:v>
                </c:pt>
                <c:pt idx="4">
                  <c:v>4.620622568093391E-2</c:v>
                </c:pt>
                <c:pt idx="5">
                  <c:v>-2.2396416573348232E-2</c:v>
                </c:pt>
                <c:pt idx="6">
                  <c:v>-0.15809669992325404</c:v>
                </c:pt>
                <c:pt idx="7">
                  <c:v>8.5763293310463506E-3</c:v>
                </c:pt>
                <c:pt idx="8">
                  <c:v>-0.34355828220858897</c:v>
                </c:pt>
                <c:pt idx="9">
                  <c:v>0.10422535211267614</c:v>
                </c:pt>
                <c:pt idx="10">
                  <c:v>6.9379705987809182E-2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A4-42C4-8E62-EABDF4D5FB3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A4-42C4-8E62-EABDF4D5FB3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CA4-42C4-8E62-EABDF4D5FB3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CA4-42C4-8E62-EABDF4D5FB3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CA4-42C4-8E62-EABDF4D5FB3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CA4-42C4-8E62-EABDF4D5FB3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CA4-42C4-8E62-EABDF4D5FB3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CA4-42C4-8E62-EABDF4D5FB37}"/>
              </c:ext>
            </c:extLst>
          </c:dPt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0.16749852158486103</c:v>
                </c:pt>
                <c:pt idx="2">
                  <c:v>0.832501478415139</c:v>
                </c:pt>
                <c:pt idx="3">
                  <c:v>0.36262566528681256</c:v>
                </c:pt>
                <c:pt idx="4">
                  <c:v>5.0881135422826733E-2</c:v>
                </c:pt>
                <c:pt idx="5">
                  <c:v>8.2602010644588997E-2</c:v>
                </c:pt>
                <c:pt idx="6">
                  <c:v>2.5949142519219398E-2</c:v>
                </c:pt>
                <c:pt idx="7">
                  <c:v>1.3908929627439386E-2</c:v>
                </c:pt>
                <c:pt idx="8">
                  <c:v>5.0620934358367826E-3</c:v>
                </c:pt>
                <c:pt idx="9">
                  <c:v>9.2726197516262571E-3</c:v>
                </c:pt>
                <c:pt idx="10">
                  <c:v>0.28219988172678889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CA4-42C4-8E62-EABDF4D5F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7-41D5-BC6C-218DAEF3873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B7-41D5-BC6C-218DAEF387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EB7-41D5-BC6C-218DAEF387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EB7-41D5-BC6C-218DAEF3873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EB7-41D5-BC6C-218DAEF3873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EB7-41D5-BC6C-218DAEF3873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EB7-41D5-BC6C-218DAEF3873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EB7-41D5-BC6C-218DAEF38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31676</c:v>
                </c:pt>
                <c:pt idx="1">
                  <c:v>3687</c:v>
                </c:pt>
                <c:pt idx="2">
                  <c:v>27989</c:v>
                </c:pt>
                <c:pt idx="3">
                  <c:v>13327</c:v>
                </c:pt>
                <c:pt idx="4">
                  <c:v>2369</c:v>
                </c:pt>
                <c:pt idx="5">
                  <c:v>3079</c:v>
                </c:pt>
                <c:pt idx="6">
                  <c:v>833</c:v>
                </c:pt>
                <c:pt idx="7">
                  <c:v>382</c:v>
                </c:pt>
                <c:pt idx="8">
                  <c:v>182</c:v>
                </c:pt>
                <c:pt idx="9">
                  <c:v>235</c:v>
                </c:pt>
                <c:pt idx="10">
                  <c:v>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B7-41D5-BC6C-218DAEF38733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7.8001633542063686E-2</c:v>
                </c:pt>
                <c:pt idx="1">
                  <c:v>0.46367606192933697</c:v>
                </c:pt>
                <c:pt idx="2">
                  <c:v>4.1838823748371556E-2</c:v>
                </c:pt>
                <c:pt idx="3">
                  <c:v>3.7605107443164032E-2</c:v>
                </c:pt>
                <c:pt idx="4">
                  <c:v>-7.0615927814829393E-2</c:v>
                </c:pt>
                <c:pt idx="5">
                  <c:v>6.5029401591145009E-2</c:v>
                </c:pt>
                <c:pt idx="6">
                  <c:v>-0.15086646279306826</c:v>
                </c:pt>
                <c:pt idx="7">
                  <c:v>-0.46722454672245473</c:v>
                </c:pt>
                <c:pt idx="8">
                  <c:v>1.3037974683544302</c:v>
                </c:pt>
                <c:pt idx="9">
                  <c:v>0.78030303030303028</c:v>
                </c:pt>
                <c:pt idx="10">
                  <c:v>0.13639088729016779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B7-41D5-BC6C-218DAEF3873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B7-41D5-BC6C-218DAEF3873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B7-41D5-BC6C-218DAEF3873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EB7-41D5-BC6C-218DAEF3873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EB7-41D5-BC6C-218DAEF3873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EB7-41D5-BC6C-218DAEF3873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EB7-41D5-BC6C-218DAEF3873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EB7-41D5-BC6C-218DAEF38733}"/>
              </c:ext>
            </c:extLst>
          </c:dPt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0.11639727238287663</c:v>
                </c:pt>
                <c:pt idx="2">
                  <c:v>0.88360272761712333</c:v>
                </c:pt>
                <c:pt idx="3">
                  <c:v>0.42072862735193839</c:v>
                </c:pt>
                <c:pt idx="4">
                  <c:v>7.4788483394367972E-2</c:v>
                </c:pt>
                <c:pt idx="5">
                  <c:v>9.720292966283621E-2</c:v>
                </c:pt>
                <c:pt idx="6">
                  <c:v>2.6297512312160626E-2</c:v>
                </c:pt>
                <c:pt idx="7">
                  <c:v>1.2059603485288546E-2</c:v>
                </c:pt>
                <c:pt idx="8">
                  <c:v>5.7456749589594649E-3</c:v>
                </c:pt>
                <c:pt idx="9">
                  <c:v>7.4188660184366711E-3</c:v>
                </c:pt>
                <c:pt idx="10">
                  <c:v>0.2393610304331355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EB7-41D5-BC6C-218DAEF38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9C-4D7F-8FC2-2BABF44F0049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9C-4D7F-8FC2-2BABF44F004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9C-4D7F-8FC2-2BABF44F004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19C-4D7F-8FC2-2BABF44F004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9C-4D7F-8FC2-2BABF44F004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19C-4D7F-8FC2-2BABF44F004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9C-4D7F-8FC2-2BABF44F004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19C-4D7F-8FC2-2BABF44F00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287742</c:v>
                </c:pt>
                <c:pt idx="1">
                  <c:v>28667</c:v>
                </c:pt>
                <c:pt idx="2">
                  <c:v>18364</c:v>
                </c:pt>
                <c:pt idx="3">
                  <c:v>10303</c:v>
                </c:pt>
                <c:pt idx="4">
                  <c:v>259075</c:v>
                </c:pt>
                <c:pt idx="5">
                  <c:v>117947</c:v>
                </c:pt>
                <c:pt idx="6">
                  <c:v>21577</c:v>
                </c:pt>
                <c:pt idx="7">
                  <c:v>25956</c:v>
                </c:pt>
                <c:pt idx="8">
                  <c:v>6946</c:v>
                </c:pt>
                <c:pt idx="9">
                  <c:v>5702</c:v>
                </c:pt>
                <c:pt idx="10">
                  <c:v>2755</c:v>
                </c:pt>
                <c:pt idx="11">
                  <c:v>2127</c:v>
                </c:pt>
                <c:pt idx="12">
                  <c:v>76065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9C-4D7F-8FC2-2BABF44F0049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5.0130289117756632E-2</c:v>
                </c:pt>
                <c:pt idx="1">
                  <c:v>-8.8605582755770351E-2</c:v>
                </c:pt>
                <c:pt idx="2">
                  <c:v>-0.10266308331297336</c:v>
                </c:pt>
                <c:pt idx="3">
                  <c:v>-6.2426062426062412E-2</c:v>
                </c:pt>
                <c:pt idx="4">
                  <c:v>6.8121474982684171E-2</c:v>
                </c:pt>
                <c:pt idx="5">
                  <c:v>0.11959410714963736</c:v>
                </c:pt>
                <c:pt idx="6">
                  <c:v>2.9142421062672952E-2</c:v>
                </c:pt>
                <c:pt idx="7">
                  <c:v>3.6209030300610845E-2</c:v>
                </c:pt>
                <c:pt idx="8">
                  <c:v>-0.28553795515326064</c:v>
                </c:pt>
                <c:pt idx="9">
                  <c:v>3.5409478845106257E-2</c:v>
                </c:pt>
                <c:pt idx="10">
                  <c:v>-3.6713286713286664E-2</c:v>
                </c:pt>
                <c:pt idx="11">
                  <c:v>-4.1460117169896393E-2</c:v>
                </c:pt>
                <c:pt idx="12">
                  <c:v>7.3136665679095936E-2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9C-4D7F-8FC2-2BABF44F004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9C-4D7F-8FC2-2BABF44F004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9C-4D7F-8FC2-2BABF44F004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9C-4D7F-8FC2-2BABF44F004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9C-4D7F-8FC2-2BABF44F004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9C-4D7F-8FC2-2BABF44F004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9C-4D7F-8FC2-2BABF44F004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9C-4D7F-8FC2-2BABF44F0049}"/>
              </c:ext>
            </c:extLst>
          </c:dPt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9.9627444029721068E-2</c:v>
                </c:pt>
                <c:pt idx="2">
                  <c:v>6.382106192352871E-2</c:v>
                </c:pt>
                <c:pt idx="3">
                  <c:v>3.5806382106192351E-2</c:v>
                </c:pt>
                <c:pt idx="4">
                  <c:v>0.90037255597027888</c:v>
                </c:pt>
                <c:pt idx="5">
                  <c:v>0.40990540136650194</c:v>
                </c:pt>
                <c:pt idx="6">
                  <c:v>7.4987315025265691E-2</c:v>
                </c:pt>
                <c:pt idx="7">
                  <c:v>9.0205809370894757E-2</c:v>
                </c:pt>
                <c:pt idx="8">
                  <c:v>2.4139680686170249E-2</c:v>
                </c:pt>
                <c:pt idx="9">
                  <c:v>1.9816363269873707E-2</c:v>
                </c:pt>
                <c:pt idx="10">
                  <c:v>9.5745494227467663E-3</c:v>
                </c:pt>
                <c:pt idx="11">
                  <c:v>7.3920387013366139E-3</c:v>
                </c:pt>
                <c:pt idx="12">
                  <c:v>0.2643513981274892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19C-4D7F-8FC2-2BABF44F0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9-49FF-9DF1-D7BE11DBF00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156332</c:v>
                </c:pt>
                <c:pt idx="1">
                  <c:v>144826</c:v>
                </c:pt>
                <c:pt idx="2">
                  <c:v>154862</c:v>
                </c:pt>
                <c:pt idx="3">
                  <c:v>142052</c:v>
                </c:pt>
                <c:pt idx="4">
                  <c:v>129253</c:v>
                </c:pt>
                <c:pt idx="5">
                  <c:v>145760</c:v>
                </c:pt>
                <c:pt idx="6">
                  <c:v>181443</c:v>
                </c:pt>
                <c:pt idx="7">
                  <c:v>181850</c:v>
                </c:pt>
                <c:pt idx="8">
                  <c:v>164115</c:v>
                </c:pt>
                <c:pt idx="9">
                  <c:v>161488</c:v>
                </c:pt>
                <c:pt idx="10">
                  <c:v>145313</c:v>
                </c:pt>
                <c:pt idx="11">
                  <c:v>149462</c:v>
                </c:pt>
                <c:pt idx="12">
                  <c:v>1856756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E9-49FF-9DF1-D7BE11DBF007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E9-49FF-9DF1-D7BE11DBF007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114870</c:v>
                </c:pt>
                <c:pt idx="1">
                  <c:v>141290</c:v>
                </c:pt>
                <c:pt idx="2">
                  <c:v>148905</c:v>
                </c:pt>
                <c:pt idx="3">
                  <c:v>152510</c:v>
                </c:pt>
                <c:pt idx="4">
                  <c:v>125910</c:v>
                </c:pt>
                <c:pt idx="5">
                  <c:v>132220</c:v>
                </c:pt>
                <c:pt idx="6">
                  <c:v>159520</c:v>
                </c:pt>
                <c:pt idx="7">
                  <c:v>178525</c:v>
                </c:pt>
                <c:pt idx="8">
                  <c:v>136089</c:v>
                </c:pt>
                <c:pt idx="9">
                  <c:v>154114</c:v>
                </c:pt>
                <c:pt idx="10">
                  <c:v>153023</c:v>
                </c:pt>
                <c:pt idx="11">
                  <c:v>156141</c:v>
                </c:pt>
                <c:pt idx="12">
                  <c:v>1753117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E9-49FF-9DF1-D7BE11DBF007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E9-49FF-9DF1-D7BE11DBF00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163920</c:v>
                </c:pt>
                <c:pt idx="1">
                  <c:v>156374</c:v>
                </c:pt>
                <c:pt idx="2">
                  <c:v>146134</c:v>
                </c:pt>
                <c:pt idx="3">
                  <c:v>144835</c:v>
                </c:pt>
                <c:pt idx="4">
                  <c:v>140451</c:v>
                </c:pt>
                <c:pt idx="5">
                  <c:v>142289</c:v>
                </c:pt>
                <c:pt idx="6">
                  <c:v>166431</c:v>
                </c:pt>
                <c:pt idx="7">
                  <c:v>181874</c:v>
                </c:pt>
                <c:pt idx="8">
                  <c:v>150809</c:v>
                </c:pt>
                <c:pt idx="9">
                  <c:v>170708</c:v>
                </c:pt>
                <c:pt idx="10">
                  <c:v>164389</c:v>
                </c:pt>
                <c:pt idx="11">
                  <c:v>158524</c:v>
                </c:pt>
                <c:pt idx="12">
                  <c:v>1886738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E9-49FF-9DF1-D7BE11DBF007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E9-49FF-9DF1-D7BE11DBF00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E9-49FF-9DF1-D7BE11DBF00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173408</c:v>
                </c:pt>
                <c:pt idx="1">
                  <c:v>166759</c:v>
                </c:pt>
                <c:pt idx="2">
                  <c:v>176870</c:v>
                </c:pt>
                <c:pt idx="3">
                  <c:v>154662</c:v>
                </c:pt>
                <c:pt idx="4">
                  <c:v>159924</c:v>
                </c:pt>
                <c:pt idx="5">
                  <c:v>157113</c:v>
                </c:pt>
                <c:pt idx="6">
                  <c:v>173767</c:v>
                </c:pt>
                <c:pt idx="7">
                  <c:v>179514</c:v>
                </c:pt>
                <c:pt idx="8">
                  <c:v>145872</c:v>
                </c:pt>
                <c:pt idx="9">
                  <c:v>177711</c:v>
                </c:pt>
                <c:pt idx="12">
                  <c:v>1665600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E9-49FF-9DF1-D7BE11DBF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E9-49FF-9DF1-D7BE11DBF00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E9-49FF-9DF1-D7BE11DBF00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E9-49FF-9DF1-D7BE11DBF00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E9-49FF-9DF1-D7BE11DBF00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E9-49FF-9DF1-D7BE11DBF00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E9-49FF-9DF1-D7BE11DBF00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E9-49FF-9DF1-D7BE11DBF00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E9-49FF-9DF1-D7BE11DBF00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E9-49FF-9DF1-D7BE11DBF00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E9-49FF-9DF1-D7BE11DBF00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E9-49FF-9DF1-D7BE11DBF00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E9-49FF-9DF1-D7BE11DBF00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E9-49FF-9DF1-D7BE11DBF007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5.7881893606637425E-2</c:v>
                </c:pt>
                <c:pt idx="1">
                  <c:v>6.6411295995497888E-2</c:v>
                </c:pt>
                <c:pt idx="2">
                  <c:v>0.21032750762998353</c:v>
                </c:pt>
                <c:pt idx="3">
                  <c:v>6.7849621983636643E-2</c:v>
                </c:pt>
                <c:pt idx="4">
                  <c:v>0.1386462182540531</c:v>
                </c:pt>
                <c:pt idx="5">
                  <c:v>0.10418233313889336</c:v>
                </c:pt>
                <c:pt idx="6">
                  <c:v>4.4078326754030117E-2</c:v>
                </c:pt>
                <c:pt idx="7">
                  <c:v>-1.2976016362976517E-2</c:v>
                </c:pt>
                <c:pt idx="8">
                  <c:v>-3.2736773004263697E-2</c:v>
                </c:pt>
                <c:pt idx="9">
                  <c:v>4.1023267802329233E-2</c:v>
                </c:pt>
                <c:pt idx="12">
                  <c:v>6.5080811471871947E-2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CE9-49FF-9DF1-D7BE11DBF007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0.10922907658061054</c:v>
                </c:pt>
                <c:pt idx="1">
                  <c:v>0.15144380152735004</c:v>
                </c:pt>
                <c:pt idx="2">
                  <c:v>0.14211362374242875</c:v>
                </c:pt>
                <c:pt idx="3">
                  <c:v>8.8770309464139885E-2</c:v>
                </c:pt>
                <c:pt idx="4">
                  <c:v>0.23729429877836483</c:v>
                </c:pt>
                <c:pt idx="5">
                  <c:v>7.7888309549945189E-2</c:v>
                </c:pt>
                <c:pt idx="6">
                  <c:v>-4.2305296980318929E-2</c:v>
                </c:pt>
                <c:pt idx="7">
                  <c:v>-1.28457519934011E-2</c:v>
                </c:pt>
                <c:pt idx="8">
                  <c:v>-0.11115985741705514</c:v>
                </c:pt>
                <c:pt idx="9">
                  <c:v>0.10045947686515411</c:v>
                </c:pt>
                <c:pt idx="12">
                  <c:v>6.6338194894816294E-2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E9-49FF-9DF1-D7BE11DBF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43-4F8F-89E1-41819EBBAB5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7797</c:v>
                </c:pt>
                <c:pt idx="1">
                  <c:v>5918</c:v>
                </c:pt>
                <c:pt idx="2">
                  <c:v>15264</c:v>
                </c:pt>
                <c:pt idx="3">
                  <c:v>22387</c:v>
                </c:pt>
                <c:pt idx="4">
                  <c:v>19293</c:v>
                </c:pt>
                <c:pt idx="5">
                  <c:v>16210</c:v>
                </c:pt>
                <c:pt idx="6">
                  <c:v>23168</c:v>
                </c:pt>
                <c:pt idx="7">
                  <c:v>27089</c:v>
                </c:pt>
                <c:pt idx="8">
                  <c:v>26178</c:v>
                </c:pt>
                <c:pt idx="9">
                  <c:v>14688</c:v>
                </c:pt>
                <c:pt idx="10">
                  <c:v>6884</c:v>
                </c:pt>
                <c:pt idx="11">
                  <c:v>8030</c:v>
                </c:pt>
                <c:pt idx="12">
                  <c:v>192906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43-4F8F-89E1-41819EBBAB5F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43-4F8F-89E1-41819EBBAB5F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4259</c:v>
                </c:pt>
                <c:pt idx="1">
                  <c:v>4072</c:v>
                </c:pt>
                <c:pt idx="2">
                  <c:v>4758</c:v>
                </c:pt>
                <c:pt idx="3">
                  <c:v>8585</c:v>
                </c:pt>
                <c:pt idx="4">
                  <c:v>7510</c:v>
                </c:pt>
                <c:pt idx="5">
                  <c:v>7211</c:v>
                </c:pt>
                <c:pt idx="6">
                  <c:v>16871</c:v>
                </c:pt>
                <c:pt idx="7">
                  <c:v>22263</c:v>
                </c:pt>
                <c:pt idx="8">
                  <c:v>12307</c:v>
                </c:pt>
                <c:pt idx="9">
                  <c:v>5869</c:v>
                </c:pt>
                <c:pt idx="10">
                  <c:v>3929</c:v>
                </c:pt>
                <c:pt idx="11">
                  <c:v>7585</c:v>
                </c:pt>
                <c:pt idx="12">
                  <c:v>105219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43-4F8F-89E1-41819EBBAB5F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43-4F8F-89E1-41819EBBAB5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7684</c:v>
                </c:pt>
                <c:pt idx="1">
                  <c:v>4631</c:v>
                </c:pt>
                <c:pt idx="2">
                  <c:v>6445</c:v>
                </c:pt>
                <c:pt idx="3">
                  <c:v>11356</c:v>
                </c:pt>
                <c:pt idx="4">
                  <c:v>8116</c:v>
                </c:pt>
                <c:pt idx="5">
                  <c:v>11716</c:v>
                </c:pt>
                <c:pt idx="6">
                  <c:v>16350</c:v>
                </c:pt>
                <c:pt idx="7">
                  <c:v>17040</c:v>
                </c:pt>
                <c:pt idx="8">
                  <c:v>12268</c:v>
                </c:pt>
                <c:pt idx="9">
                  <c:v>7638</c:v>
                </c:pt>
                <c:pt idx="10">
                  <c:v>4428</c:v>
                </c:pt>
                <c:pt idx="11">
                  <c:v>6411</c:v>
                </c:pt>
                <c:pt idx="12">
                  <c:v>114083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43-4F8F-89E1-41819EBBAB5F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43-4F8F-89E1-41819EBBAB5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43-4F8F-89E1-41819EBBAB5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4643</c:v>
                </c:pt>
                <c:pt idx="1">
                  <c:v>3359</c:v>
                </c:pt>
                <c:pt idx="2">
                  <c:v>7332</c:v>
                </c:pt>
                <c:pt idx="3">
                  <c:v>5241</c:v>
                </c:pt>
                <c:pt idx="4">
                  <c:v>6651</c:v>
                </c:pt>
                <c:pt idx="5">
                  <c:v>9313</c:v>
                </c:pt>
                <c:pt idx="6">
                  <c:v>15147</c:v>
                </c:pt>
                <c:pt idx="7">
                  <c:v>17997</c:v>
                </c:pt>
                <c:pt idx="8">
                  <c:v>11247</c:v>
                </c:pt>
                <c:pt idx="9">
                  <c:v>11565</c:v>
                </c:pt>
                <c:pt idx="12">
                  <c:v>92495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43-4F8F-89E1-41819EBBA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43-4F8F-89E1-41819EBBAB5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43-4F8F-89E1-41819EBBAB5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43-4F8F-89E1-41819EBBAB5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43-4F8F-89E1-41819EBBAB5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43-4F8F-89E1-41819EBBAB5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43-4F8F-89E1-41819EBBAB5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43-4F8F-89E1-41819EBBAB5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43-4F8F-89E1-41819EBBAB5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43-4F8F-89E1-41819EBBAB5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43-4F8F-89E1-41819EBBAB5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43-4F8F-89E1-41819EBBAB5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43-4F8F-89E1-41819EBBAB5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43-4F8F-89E1-41819EBBAB5F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-0.39575741801145237</c:v>
                </c:pt>
                <c:pt idx="1">
                  <c:v>-0.27467069747354778</c:v>
                </c:pt>
                <c:pt idx="2">
                  <c:v>0.1376260667183864</c:v>
                </c:pt>
                <c:pt idx="3">
                  <c:v>-0.53848185980979224</c:v>
                </c:pt>
                <c:pt idx="4">
                  <c:v>-0.18050763923114832</c:v>
                </c:pt>
                <c:pt idx="5">
                  <c:v>-0.20510413110276549</c:v>
                </c:pt>
                <c:pt idx="6">
                  <c:v>-7.357798165137619E-2</c:v>
                </c:pt>
                <c:pt idx="7">
                  <c:v>5.6161971830985813E-2</c:v>
                </c:pt>
                <c:pt idx="8">
                  <c:v>-8.3224649494620162E-2</c:v>
                </c:pt>
                <c:pt idx="9">
                  <c:v>0.51413982717989004</c:v>
                </c:pt>
                <c:pt idx="12">
                  <c:v>-0.1041125876564255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43-4F8F-89E1-41819EBBAB5F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-0.40451455688085158</c:v>
                </c:pt>
                <c:pt idx="1">
                  <c:v>-0.43240959783710708</c:v>
                </c:pt>
                <c:pt idx="2">
                  <c:v>-0.51965408805031443</c:v>
                </c:pt>
                <c:pt idx="3">
                  <c:v>-0.76589091883682492</c:v>
                </c:pt>
                <c:pt idx="4">
                  <c:v>-0.6552635670968745</c:v>
                </c:pt>
                <c:pt idx="5">
                  <c:v>-0.42547809993830965</c:v>
                </c:pt>
                <c:pt idx="6">
                  <c:v>-0.34621029005524862</c:v>
                </c:pt>
                <c:pt idx="7">
                  <c:v>-0.33563439034294362</c:v>
                </c:pt>
                <c:pt idx="8">
                  <c:v>-0.57036442814577126</c:v>
                </c:pt>
                <c:pt idx="9">
                  <c:v>-0.21262254901960786</c:v>
                </c:pt>
                <c:pt idx="12">
                  <c:v>-0.48034181311519619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743-4F8F-89E1-41819EBBA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9-4D52-9C70-02C9AFCF496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3266</c:v>
                </c:pt>
                <c:pt idx="1">
                  <c:v>2395</c:v>
                </c:pt>
                <c:pt idx="2">
                  <c:v>4694</c:v>
                </c:pt>
                <c:pt idx="3">
                  <c:v>7128</c:v>
                </c:pt>
                <c:pt idx="4">
                  <c:v>9372</c:v>
                </c:pt>
                <c:pt idx="5">
                  <c:v>9490</c:v>
                </c:pt>
                <c:pt idx="6">
                  <c:v>12475</c:v>
                </c:pt>
                <c:pt idx="7">
                  <c:v>14209</c:v>
                </c:pt>
                <c:pt idx="8">
                  <c:v>17149</c:v>
                </c:pt>
                <c:pt idx="9">
                  <c:v>7804</c:v>
                </c:pt>
                <c:pt idx="10">
                  <c:v>4350</c:v>
                </c:pt>
                <c:pt idx="11">
                  <c:v>5746</c:v>
                </c:pt>
                <c:pt idx="12">
                  <c:v>98078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9-4D52-9C70-02C9AFCF496A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79-4D52-9C70-02C9AFCF496A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2953</c:v>
                </c:pt>
                <c:pt idx="1">
                  <c:v>2193</c:v>
                </c:pt>
                <c:pt idx="2">
                  <c:v>2613</c:v>
                </c:pt>
                <c:pt idx="3">
                  <c:v>2610</c:v>
                </c:pt>
                <c:pt idx="4">
                  <c:v>2461</c:v>
                </c:pt>
                <c:pt idx="5">
                  <c:v>4006</c:v>
                </c:pt>
                <c:pt idx="6">
                  <c:v>8443</c:v>
                </c:pt>
                <c:pt idx="7">
                  <c:v>8711</c:v>
                </c:pt>
                <c:pt idx="8">
                  <c:v>5083</c:v>
                </c:pt>
                <c:pt idx="9">
                  <c:v>2717</c:v>
                </c:pt>
                <c:pt idx="10">
                  <c:v>2080</c:v>
                </c:pt>
                <c:pt idx="11">
                  <c:v>3803</c:v>
                </c:pt>
                <c:pt idx="12">
                  <c:v>47673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79-4D52-9C70-02C9AFCF496A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79-4D52-9C70-02C9AFCF496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3641</c:v>
                </c:pt>
                <c:pt idx="1">
                  <c:v>2303</c:v>
                </c:pt>
                <c:pt idx="2">
                  <c:v>3123</c:v>
                </c:pt>
                <c:pt idx="3">
                  <c:v>3426</c:v>
                </c:pt>
                <c:pt idx="4">
                  <c:v>3361</c:v>
                </c:pt>
                <c:pt idx="5">
                  <c:v>5560</c:v>
                </c:pt>
                <c:pt idx="6">
                  <c:v>8165</c:v>
                </c:pt>
                <c:pt idx="7">
                  <c:v>8609</c:v>
                </c:pt>
                <c:pt idx="8">
                  <c:v>5659</c:v>
                </c:pt>
                <c:pt idx="9">
                  <c:v>3348</c:v>
                </c:pt>
                <c:pt idx="10">
                  <c:v>2681</c:v>
                </c:pt>
                <c:pt idx="11">
                  <c:v>4117</c:v>
                </c:pt>
                <c:pt idx="12">
                  <c:v>53993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79-4D52-9C70-02C9AFCF496A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79-4D52-9C70-02C9AFCF496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79-4D52-9C70-02C9AFCF496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2676</c:v>
                </c:pt>
                <c:pt idx="1">
                  <c:v>1677</c:v>
                </c:pt>
                <c:pt idx="2">
                  <c:v>3345</c:v>
                </c:pt>
                <c:pt idx="3">
                  <c:v>2702</c:v>
                </c:pt>
                <c:pt idx="4">
                  <c:v>3660</c:v>
                </c:pt>
                <c:pt idx="5">
                  <c:v>4118</c:v>
                </c:pt>
                <c:pt idx="6">
                  <c:v>7349</c:v>
                </c:pt>
                <c:pt idx="7">
                  <c:v>10060</c:v>
                </c:pt>
                <c:pt idx="8">
                  <c:v>6716</c:v>
                </c:pt>
                <c:pt idx="9">
                  <c:v>4738</c:v>
                </c:pt>
                <c:pt idx="12">
                  <c:v>47041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79-4D52-9C70-02C9AFCF4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79-4D52-9C70-02C9AFCF496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79-4D52-9C70-02C9AFCF496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79-4D52-9C70-02C9AFCF496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79-4D52-9C70-02C9AFCF496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79-4D52-9C70-02C9AFCF496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79-4D52-9C70-02C9AFCF496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79-4D52-9C70-02C9AFCF496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79-4D52-9C70-02C9AFCF496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79-4D52-9C70-02C9AFCF496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79-4D52-9C70-02C9AFCF496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79-4D52-9C70-02C9AFCF496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79-4D52-9C70-02C9AFCF496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79-4D52-9C70-02C9AFCF496A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-0.26503707772589946</c:v>
                </c:pt>
                <c:pt idx="1">
                  <c:v>-0.27181936604429002</c:v>
                </c:pt>
                <c:pt idx="2">
                  <c:v>7.1085494716618625E-2</c:v>
                </c:pt>
                <c:pt idx="3">
                  <c:v>-0.21132516053706951</c:v>
                </c:pt>
                <c:pt idx="4">
                  <c:v>8.8961618565903011E-2</c:v>
                </c:pt>
                <c:pt idx="5">
                  <c:v>-0.25935251798561154</c:v>
                </c:pt>
                <c:pt idx="6">
                  <c:v>-9.9938763012859755E-2</c:v>
                </c:pt>
                <c:pt idx="7">
                  <c:v>0.16854454640492511</c:v>
                </c:pt>
                <c:pt idx="8">
                  <c:v>0.18678211698179892</c:v>
                </c:pt>
                <c:pt idx="9">
                  <c:v>0.41517323775388282</c:v>
                </c:pt>
                <c:pt idx="12">
                  <c:v>-3.2630575272803997E-3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79-4D52-9C70-02C9AFCF496A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-0.1806491120636865</c:v>
                </c:pt>
                <c:pt idx="1">
                  <c:v>-0.29979123173277666</c:v>
                </c:pt>
                <c:pt idx="2">
                  <c:v>-0.28738815509160631</c:v>
                </c:pt>
                <c:pt idx="3">
                  <c:v>-0.6209315375982043</c:v>
                </c:pt>
                <c:pt idx="4">
                  <c:v>-0.60947503201024333</c:v>
                </c:pt>
                <c:pt idx="5">
                  <c:v>-0.56606954689146471</c:v>
                </c:pt>
                <c:pt idx="6">
                  <c:v>-0.4109018036072144</c:v>
                </c:pt>
                <c:pt idx="7">
                  <c:v>-0.29199802941797448</c:v>
                </c:pt>
                <c:pt idx="8">
                  <c:v>-0.60837366610297972</c:v>
                </c:pt>
                <c:pt idx="9">
                  <c:v>-0.39287544848795486</c:v>
                </c:pt>
                <c:pt idx="12">
                  <c:v>-0.46533381828101206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79-4D52-9C70-02C9AFCF4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4F-4EA6-90C9-8ACCC617AC3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4531</c:v>
                </c:pt>
                <c:pt idx="1">
                  <c:v>3523</c:v>
                </c:pt>
                <c:pt idx="2">
                  <c:v>10570</c:v>
                </c:pt>
                <c:pt idx="3">
                  <c:v>15259</c:v>
                </c:pt>
                <c:pt idx="4">
                  <c:v>9921</c:v>
                </c:pt>
                <c:pt idx="5">
                  <c:v>6720</c:v>
                </c:pt>
                <c:pt idx="6">
                  <c:v>10693</c:v>
                </c:pt>
                <c:pt idx="7">
                  <c:v>12880</c:v>
                </c:pt>
                <c:pt idx="8">
                  <c:v>9029</c:v>
                </c:pt>
                <c:pt idx="9">
                  <c:v>6884</c:v>
                </c:pt>
                <c:pt idx="10">
                  <c:v>2534</c:v>
                </c:pt>
                <c:pt idx="11">
                  <c:v>2284</c:v>
                </c:pt>
                <c:pt idx="12">
                  <c:v>94828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4F-4EA6-90C9-8ACCC617AC33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4F-4EA6-90C9-8ACCC617AC33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1306</c:v>
                </c:pt>
                <c:pt idx="1">
                  <c:v>1879</c:v>
                </c:pt>
                <c:pt idx="2">
                  <c:v>2145</c:v>
                </c:pt>
                <c:pt idx="3">
                  <c:v>5975</c:v>
                </c:pt>
                <c:pt idx="4">
                  <c:v>5049</c:v>
                </c:pt>
                <c:pt idx="5">
                  <c:v>3205</c:v>
                </c:pt>
                <c:pt idx="6">
                  <c:v>8428</c:v>
                </c:pt>
                <c:pt idx="7">
                  <c:v>13552</c:v>
                </c:pt>
                <c:pt idx="8">
                  <c:v>7224</c:v>
                </c:pt>
                <c:pt idx="9">
                  <c:v>3152</c:v>
                </c:pt>
                <c:pt idx="10">
                  <c:v>1849</c:v>
                </c:pt>
                <c:pt idx="11">
                  <c:v>3782</c:v>
                </c:pt>
                <c:pt idx="12">
                  <c:v>57546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4F-4EA6-90C9-8ACCC617AC33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4F-4EA6-90C9-8ACCC617AC3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4043</c:v>
                </c:pt>
                <c:pt idx="1">
                  <c:v>2328</c:v>
                </c:pt>
                <c:pt idx="2">
                  <c:v>3322</c:v>
                </c:pt>
                <c:pt idx="3">
                  <c:v>7930</c:v>
                </c:pt>
                <c:pt idx="4">
                  <c:v>4755</c:v>
                </c:pt>
                <c:pt idx="5">
                  <c:v>6156</c:v>
                </c:pt>
                <c:pt idx="6">
                  <c:v>8185</c:v>
                </c:pt>
                <c:pt idx="7">
                  <c:v>8431</c:v>
                </c:pt>
                <c:pt idx="8">
                  <c:v>6609</c:v>
                </c:pt>
                <c:pt idx="9">
                  <c:v>4290</c:v>
                </c:pt>
                <c:pt idx="10">
                  <c:v>1747</c:v>
                </c:pt>
                <c:pt idx="11">
                  <c:v>2294</c:v>
                </c:pt>
                <c:pt idx="12">
                  <c:v>60090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4F-4EA6-90C9-8ACCC617AC33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4F-4EA6-90C9-8ACCC617AC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4F-4EA6-90C9-8ACCC617AC3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1967</c:v>
                </c:pt>
                <c:pt idx="1">
                  <c:v>1682</c:v>
                </c:pt>
                <c:pt idx="2">
                  <c:v>3987</c:v>
                </c:pt>
                <c:pt idx="3">
                  <c:v>2539</c:v>
                </c:pt>
                <c:pt idx="4">
                  <c:v>2991</c:v>
                </c:pt>
                <c:pt idx="5">
                  <c:v>5195</c:v>
                </c:pt>
                <c:pt idx="6">
                  <c:v>7798</c:v>
                </c:pt>
                <c:pt idx="7">
                  <c:v>7937</c:v>
                </c:pt>
                <c:pt idx="8">
                  <c:v>4531</c:v>
                </c:pt>
                <c:pt idx="9">
                  <c:v>6827</c:v>
                </c:pt>
                <c:pt idx="12">
                  <c:v>45454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4F-4EA6-90C9-8ACCC617A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4F-4EA6-90C9-8ACCC617AC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4F-4EA6-90C9-8ACCC617AC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4F-4EA6-90C9-8ACCC617AC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4F-4EA6-90C9-8ACCC617AC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4F-4EA6-90C9-8ACCC617AC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4F-4EA6-90C9-8ACCC617AC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4F-4EA6-90C9-8ACCC617AC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4F-4EA6-90C9-8ACCC617AC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4F-4EA6-90C9-8ACCC617AC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4F-4EA6-90C9-8ACCC617AC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4F-4EA6-90C9-8ACCC617AC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4F-4EA6-90C9-8ACCC617AC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4F-4EA6-90C9-8ACCC617AC33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-0.51348008904278997</c:v>
                </c:pt>
                <c:pt idx="1">
                  <c:v>-0.27749140893470792</c:v>
                </c:pt>
                <c:pt idx="2">
                  <c:v>0.20018061408789878</c:v>
                </c:pt>
                <c:pt idx="3">
                  <c:v>-0.67982345523329135</c:v>
                </c:pt>
                <c:pt idx="4">
                  <c:v>-0.3709779179810726</c:v>
                </c:pt>
                <c:pt idx="5">
                  <c:v>-0.15610786224821316</c:v>
                </c:pt>
                <c:pt idx="6">
                  <c:v>-4.7281612706169818E-2</c:v>
                </c:pt>
                <c:pt idx="7">
                  <c:v>-5.8593286680109102E-2</c:v>
                </c:pt>
                <c:pt idx="8">
                  <c:v>-0.31441973067029805</c:v>
                </c:pt>
                <c:pt idx="9">
                  <c:v>0.59137529137529143</c:v>
                </c:pt>
                <c:pt idx="12">
                  <c:v>-0.18903102642330816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4F-4EA6-90C9-8ACCC617AC33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-0.56587949679982341</c:v>
                </c:pt>
                <c:pt idx="1">
                  <c:v>-0.5225659948907182</c:v>
                </c:pt>
                <c:pt idx="2">
                  <c:v>-0.62280037842951752</c:v>
                </c:pt>
                <c:pt idx="3">
                  <c:v>-0.83360639622517851</c:v>
                </c:pt>
                <c:pt idx="4">
                  <c:v>-0.6985182945267614</c:v>
                </c:pt>
                <c:pt idx="5">
                  <c:v>-0.22693452380952384</c:v>
                </c:pt>
                <c:pt idx="6">
                  <c:v>-0.27073786589357529</c:v>
                </c:pt>
                <c:pt idx="7">
                  <c:v>-0.38377329192546583</c:v>
                </c:pt>
                <c:pt idx="8">
                  <c:v>-0.49817255510023262</c:v>
                </c:pt>
                <c:pt idx="9">
                  <c:v>-8.2800697269029833E-3</c:v>
                </c:pt>
                <c:pt idx="12">
                  <c:v>-0.49501166537051444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4F-4EA6-90C9-8ACCC617A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FE-40EB-AC45-30074D927D1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148535</c:v>
                </c:pt>
                <c:pt idx="1">
                  <c:v>138908</c:v>
                </c:pt>
                <c:pt idx="2">
                  <c:v>139598</c:v>
                </c:pt>
                <c:pt idx="3">
                  <c:v>119665</c:v>
                </c:pt>
                <c:pt idx="4">
                  <c:v>109960</c:v>
                </c:pt>
                <c:pt idx="5">
                  <c:v>129550</c:v>
                </c:pt>
                <c:pt idx="6">
                  <c:v>158275</c:v>
                </c:pt>
                <c:pt idx="7">
                  <c:v>154761</c:v>
                </c:pt>
                <c:pt idx="8">
                  <c:v>137937</c:v>
                </c:pt>
                <c:pt idx="9">
                  <c:v>146800</c:v>
                </c:pt>
                <c:pt idx="10">
                  <c:v>138429</c:v>
                </c:pt>
                <c:pt idx="11">
                  <c:v>141432</c:v>
                </c:pt>
                <c:pt idx="12">
                  <c:v>1663850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E-40EB-AC45-30074D927D10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FE-40EB-AC45-30074D927D10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110611</c:v>
                </c:pt>
                <c:pt idx="1">
                  <c:v>137218</c:v>
                </c:pt>
                <c:pt idx="2">
                  <c:v>144147</c:v>
                </c:pt>
                <c:pt idx="3">
                  <c:v>143925</c:v>
                </c:pt>
                <c:pt idx="4">
                  <c:v>118400</c:v>
                </c:pt>
                <c:pt idx="5">
                  <c:v>125009</c:v>
                </c:pt>
                <c:pt idx="6">
                  <c:v>142649</c:v>
                </c:pt>
                <c:pt idx="7">
                  <c:v>156262</c:v>
                </c:pt>
                <c:pt idx="8">
                  <c:v>123782</c:v>
                </c:pt>
                <c:pt idx="9">
                  <c:v>148245</c:v>
                </c:pt>
                <c:pt idx="10">
                  <c:v>149094</c:v>
                </c:pt>
                <c:pt idx="11">
                  <c:v>148556</c:v>
                </c:pt>
                <c:pt idx="12">
                  <c:v>1647898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E-40EB-AC45-30074D927D10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FE-40EB-AC45-30074D927D1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156236</c:v>
                </c:pt>
                <c:pt idx="1">
                  <c:v>151743</c:v>
                </c:pt>
                <c:pt idx="2">
                  <c:v>139689</c:v>
                </c:pt>
                <c:pt idx="3">
                  <c:v>133479</c:v>
                </c:pt>
                <c:pt idx="4">
                  <c:v>132335</c:v>
                </c:pt>
                <c:pt idx="5">
                  <c:v>130573</c:v>
                </c:pt>
                <c:pt idx="6">
                  <c:v>150081</c:v>
                </c:pt>
                <c:pt idx="7">
                  <c:v>164834</c:v>
                </c:pt>
                <c:pt idx="8">
                  <c:v>138541</c:v>
                </c:pt>
                <c:pt idx="9">
                  <c:v>163070</c:v>
                </c:pt>
                <c:pt idx="10">
                  <c:v>159961</c:v>
                </c:pt>
                <c:pt idx="11">
                  <c:v>152113</c:v>
                </c:pt>
                <c:pt idx="12">
                  <c:v>1772655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E-40EB-AC45-30074D927D10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FE-40EB-AC45-30074D927D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FE-40EB-AC45-30074D927D1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168765</c:v>
                </c:pt>
                <c:pt idx="1">
                  <c:v>163400</c:v>
                </c:pt>
                <c:pt idx="2">
                  <c:v>169538</c:v>
                </c:pt>
                <c:pt idx="3">
                  <c:v>149421</c:v>
                </c:pt>
                <c:pt idx="4">
                  <c:v>153273</c:v>
                </c:pt>
                <c:pt idx="5">
                  <c:v>147800</c:v>
                </c:pt>
                <c:pt idx="6">
                  <c:v>158620</c:v>
                </c:pt>
                <c:pt idx="7">
                  <c:v>161517</c:v>
                </c:pt>
                <c:pt idx="8">
                  <c:v>134625</c:v>
                </c:pt>
                <c:pt idx="9">
                  <c:v>166146</c:v>
                </c:pt>
                <c:pt idx="12">
                  <c:v>1573105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FE-40EB-AC45-30074D927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FE-40EB-AC45-30074D927D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FE-40EB-AC45-30074D927D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FE-40EB-AC45-30074D927D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FE-40EB-AC45-30074D927D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FE-40EB-AC45-30074D927D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FE-40EB-AC45-30074D927D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FE-40EB-AC45-30074D927D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FE-40EB-AC45-30074D927D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FE-40EB-AC45-30074D927D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FE-40EB-AC45-30074D927D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FE-40EB-AC45-30074D927D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FE-40EB-AC45-30074D927D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FE-40EB-AC45-30074D927D10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8.0192785273560441E-2</c:v>
                </c:pt>
                <c:pt idx="1">
                  <c:v>7.6820677065828402E-2</c:v>
                </c:pt>
                <c:pt idx="2">
                  <c:v>0.21368182176119799</c:v>
                </c:pt>
                <c:pt idx="3">
                  <c:v>0.11943451778931524</c:v>
                </c:pt>
                <c:pt idx="4">
                  <c:v>0.15821966977745872</c:v>
                </c:pt>
                <c:pt idx="5">
                  <c:v>0.13193386075222291</c:v>
                </c:pt>
                <c:pt idx="6">
                  <c:v>5.6895942857523529E-2</c:v>
                </c:pt>
                <c:pt idx="7">
                  <c:v>-2.012327553781379E-2</c:v>
                </c:pt>
                <c:pt idx="8">
                  <c:v>-2.8266000678499492E-2</c:v>
                </c:pt>
                <c:pt idx="9">
                  <c:v>1.8863064941436303E-2</c:v>
                </c:pt>
                <c:pt idx="12">
                  <c:v>7.7040574949283958E-2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FE-40EB-AC45-30074D927D10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0.13619685595987474</c:v>
                </c:pt>
                <c:pt idx="1">
                  <c:v>0.17631813862412526</c:v>
                </c:pt>
                <c:pt idx="2">
                  <c:v>0.21447298671900739</c:v>
                </c:pt>
                <c:pt idx="3">
                  <c:v>0.24866084485856343</c:v>
                </c:pt>
                <c:pt idx="4">
                  <c:v>0.39389778101127693</c:v>
                </c:pt>
                <c:pt idx="5">
                  <c:v>0.14087225009648785</c:v>
                </c:pt>
                <c:pt idx="6">
                  <c:v>2.1797504343705754E-3</c:v>
                </c:pt>
                <c:pt idx="7">
                  <c:v>4.3654409056545163E-2</c:v>
                </c:pt>
                <c:pt idx="8">
                  <c:v>-2.4010961525913976E-2</c:v>
                </c:pt>
                <c:pt idx="9">
                  <c:v>0.13178474114441419</c:v>
                </c:pt>
                <c:pt idx="12">
                  <c:v>0.13664559472654769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FE-40EB-AC45-30074D927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C-49CA-82D5-BA54BA5A5C6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69125</c:v>
                </c:pt>
                <c:pt idx="1">
                  <c:v>65257</c:v>
                </c:pt>
                <c:pt idx="2">
                  <c:v>63093</c:v>
                </c:pt>
                <c:pt idx="3">
                  <c:v>53985</c:v>
                </c:pt>
                <c:pt idx="4">
                  <c:v>56905</c:v>
                </c:pt>
                <c:pt idx="5">
                  <c:v>78804</c:v>
                </c:pt>
                <c:pt idx="6">
                  <c:v>85109</c:v>
                </c:pt>
                <c:pt idx="7">
                  <c:v>87508</c:v>
                </c:pt>
                <c:pt idx="8">
                  <c:v>76931</c:v>
                </c:pt>
                <c:pt idx="9">
                  <c:v>77126</c:v>
                </c:pt>
                <c:pt idx="10">
                  <c:v>66892</c:v>
                </c:pt>
                <c:pt idx="11">
                  <c:v>66981</c:v>
                </c:pt>
                <c:pt idx="12">
                  <c:v>847716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C-49CA-82D5-BA54BA5A5C60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0C-49CA-82D5-BA54BA5A5C60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36008</c:v>
                </c:pt>
                <c:pt idx="1">
                  <c:v>53181</c:v>
                </c:pt>
                <c:pt idx="2">
                  <c:v>65273</c:v>
                </c:pt>
                <c:pt idx="3">
                  <c:v>69119</c:v>
                </c:pt>
                <c:pt idx="4">
                  <c:v>59127</c:v>
                </c:pt>
                <c:pt idx="5">
                  <c:v>59135</c:v>
                </c:pt>
                <c:pt idx="6">
                  <c:v>64510</c:v>
                </c:pt>
                <c:pt idx="7">
                  <c:v>78894</c:v>
                </c:pt>
                <c:pt idx="8">
                  <c:v>60744</c:v>
                </c:pt>
                <c:pt idx="9">
                  <c:v>74615</c:v>
                </c:pt>
                <c:pt idx="10">
                  <c:v>58033</c:v>
                </c:pt>
                <c:pt idx="11">
                  <c:v>61422</c:v>
                </c:pt>
                <c:pt idx="12">
                  <c:v>740061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0C-49CA-82D5-BA54BA5A5C60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C-49CA-82D5-BA54BA5A5C6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59113</c:v>
                </c:pt>
                <c:pt idx="1">
                  <c:v>57709</c:v>
                </c:pt>
                <c:pt idx="2">
                  <c:v>46927</c:v>
                </c:pt>
                <c:pt idx="3">
                  <c:v>48951</c:v>
                </c:pt>
                <c:pt idx="4">
                  <c:v>59272</c:v>
                </c:pt>
                <c:pt idx="5">
                  <c:v>59708</c:v>
                </c:pt>
                <c:pt idx="6">
                  <c:v>67918</c:v>
                </c:pt>
                <c:pt idx="7">
                  <c:v>76684</c:v>
                </c:pt>
                <c:pt idx="8">
                  <c:v>69941</c:v>
                </c:pt>
                <c:pt idx="9">
                  <c:v>76376</c:v>
                </c:pt>
                <c:pt idx="10">
                  <c:v>64734</c:v>
                </c:pt>
                <c:pt idx="11">
                  <c:v>58399</c:v>
                </c:pt>
                <c:pt idx="12">
                  <c:v>745732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C-49CA-82D5-BA54BA5A5C60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30C-49CA-82D5-BA54BA5A5C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30C-49CA-82D5-BA54BA5A5C6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66871</c:v>
                </c:pt>
                <c:pt idx="1">
                  <c:v>68185</c:v>
                </c:pt>
                <c:pt idx="2">
                  <c:v>62209</c:v>
                </c:pt>
                <c:pt idx="3">
                  <c:v>65140</c:v>
                </c:pt>
                <c:pt idx="4">
                  <c:v>74566</c:v>
                </c:pt>
                <c:pt idx="5">
                  <c:v>77243</c:v>
                </c:pt>
                <c:pt idx="6">
                  <c:v>76495</c:v>
                </c:pt>
                <c:pt idx="7">
                  <c:v>82370</c:v>
                </c:pt>
                <c:pt idx="8">
                  <c:v>69701</c:v>
                </c:pt>
                <c:pt idx="9">
                  <c:v>81903</c:v>
                </c:pt>
                <c:pt idx="12">
                  <c:v>724683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0C-49CA-82D5-BA54BA5A5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0C-49CA-82D5-BA54BA5A5C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0C-49CA-82D5-BA54BA5A5C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0C-49CA-82D5-BA54BA5A5C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0C-49CA-82D5-BA54BA5A5C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0C-49CA-82D5-BA54BA5A5C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0C-49CA-82D5-BA54BA5A5C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0C-49CA-82D5-BA54BA5A5C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0C-49CA-82D5-BA54BA5A5C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0C-49CA-82D5-BA54BA5A5C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0C-49CA-82D5-BA54BA5A5C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0C-49CA-82D5-BA54BA5A5C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0C-49CA-82D5-BA54BA5A5C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0C-49CA-82D5-BA54BA5A5C60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0.13124016713751629</c:v>
                </c:pt>
                <c:pt idx="1">
                  <c:v>0.18153147689268567</c:v>
                </c:pt>
                <c:pt idx="2">
                  <c:v>0.3256547403413812</c:v>
                </c:pt>
                <c:pt idx="3">
                  <c:v>0.33071847357561635</c:v>
                </c:pt>
                <c:pt idx="4">
                  <c:v>0.2580307733837226</c:v>
                </c:pt>
                <c:pt idx="5">
                  <c:v>0.293679238962953</c:v>
                </c:pt>
                <c:pt idx="6">
                  <c:v>0.12628463735681272</c:v>
                </c:pt>
                <c:pt idx="7">
                  <c:v>7.4148453393145797E-2</c:v>
                </c:pt>
                <c:pt idx="8">
                  <c:v>-3.4314636622295724E-3</c:v>
                </c:pt>
                <c:pt idx="9">
                  <c:v>7.2365664606682811E-2</c:v>
                </c:pt>
                <c:pt idx="12">
                  <c:v>0.16396428519801676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0C-49CA-82D5-BA54BA5A5C60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-3.2607594936708839E-2</c:v>
                </c:pt>
                <c:pt idx="1">
                  <c:v>4.4868749712674516E-2</c:v>
                </c:pt>
                <c:pt idx="2">
                  <c:v>-1.4011063033934068E-2</c:v>
                </c:pt>
                <c:pt idx="3">
                  <c:v>0.20663147170510321</c:v>
                </c:pt>
                <c:pt idx="4">
                  <c:v>0.31035937088129328</c:v>
                </c:pt>
                <c:pt idx="5">
                  <c:v>-1.9808639155372787E-2</c:v>
                </c:pt>
                <c:pt idx="6">
                  <c:v>-0.10121138774982674</c:v>
                </c:pt>
                <c:pt idx="7">
                  <c:v>-5.8714631805092066E-2</c:v>
                </c:pt>
                <c:pt idx="8">
                  <c:v>-9.3980320027037267E-2</c:v>
                </c:pt>
                <c:pt idx="9">
                  <c:v>6.1937608588543469E-2</c:v>
                </c:pt>
                <c:pt idx="12">
                  <c:v>1.5185411918307024E-2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30C-49CA-82D5-BA54BA5A5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B4-4B83-969C-924E9C76DFE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10089</c:v>
                </c:pt>
                <c:pt idx="1">
                  <c:v>9957</c:v>
                </c:pt>
                <c:pt idx="2">
                  <c:v>10517</c:v>
                </c:pt>
                <c:pt idx="3">
                  <c:v>9564</c:v>
                </c:pt>
                <c:pt idx="4">
                  <c:v>5606</c:v>
                </c:pt>
                <c:pt idx="5">
                  <c:v>5401</c:v>
                </c:pt>
                <c:pt idx="6">
                  <c:v>11181</c:v>
                </c:pt>
                <c:pt idx="7">
                  <c:v>8979</c:v>
                </c:pt>
                <c:pt idx="8">
                  <c:v>9866</c:v>
                </c:pt>
                <c:pt idx="9">
                  <c:v>11416</c:v>
                </c:pt>
                <c:pt idx="10">
                  <c:v>10620</c:v>
                </c:pt>
                <c:pt idx="11">
                  <c:v>10575</c:v>
                </c:pt>
                <c:pt idx="12">
                  <c:v>113771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B4-4B83-969C-924E9C76DFE5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B4-4B83-969C-924E9C76DFE5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10166</c:v>
                </c:pt>
                <c:pt idx="1">
                  <c:v>9417</c:v>
                </c:pt>
                <c:pt idx="2">
                  <c:v>11533</c:v>
                </c:pt>
                <c:pt idx="3">
                  <c:v>11437</c:v>
                </c:pt>
                <c:pt idx="4">
                  <c:v>6863</c:v>
                </c:pt>
                <c:pt idx="5">
                  <c:v>9733</c:v>
                </c:pt>
                <c:pt idx="6">
                  <c:v>9290</c:v>
                </c:pt>
                <c:pt idx="7">
                  <c:v>9424</c:v>
                </c:pt>
                <c:pt idx="8">
                  <c:v>9609</c:v>
                </c:pt>
                <c:pt idx="9">
                  <c:v>12307</c:v>
                </c:pt>
                <c:pt idx="10">
                  <c:v>19260</c:v>
                </c:pt>
                <c:pt idx="11">
                  <c:v>13422</c:v>
                </c:pt>
                <c:pt idx="12">
                  <c:v>132461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B4-4B83-969C-924E9C76DFE5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B4-4B83-969C-924E9C76DFE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13510</c:v>
                </c:pt>
                <c:pt idx="1">
                  <c:v>15201</c:v>
                </c:pt>
                <c:pt idx="2">
                  <c:v>17535</c:v>
                </c:pt>
                <c:pt idx="3">
                  <c:v>12234</c:v>
                </c:pt>
                <c:pt idx="4">
                  <c:v>12664</c:v>
                </c:pt>
                <c:pt idx="5">
                  <c:v>14038</c:v>
                </c:pt>
                <c:pt idx="6">
                  <c:v>13679</c:v>
                </c:pt>
                <c:pt idx="7">
                  <c:v>15009</c:v>
                </c:pt>
                <c:pt idx="8">
                  <c:v>12732</c:v>
                </c:pt>
                <c:pt idx="9">
                  <c:v>18958</c:v>
                </c:pt>
                <c:pt idx="10">
                  <c:v>19377</c:v>
                </c:pt>
                <c:pt idx="11">
                  <c:v>16292</c:v>
                </c:pt>
                <c:pt idx="12">
                  <c:v>181229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B4-4B83-969C-924E9C76DFE5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BB4-4B83-969C-924E9C76DFE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BB4-4B83-969C-924E9C76DFE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15426</c:v>
                </c:pt>
                <c:pt idx="1">
                  <c:v>18617</c:v>
                </c:pt>
                <c:pt idx="2">
                  <c:v>27146</c:v>
                </c:pt>
                <c:pt idx="3">
                  <c:v>15780</c:v>
                </c:pt>
                <c:pt idx="4">
                  <c:v>15299</c:v>
                </c:pt>
                <c:pt idx="5">
                  <c:v>12045</c:v>
                </c:pt>
                <c:pt idx="6">
                  <c:v>11369</c:v>
                </c:pt>
                <c:pt idx="7">
                  <c:v>11599</c:v>
                </c:pt>
                <c:pt idx="8">
                  <c:v>10309</c:v>
                </c:pt>
                <c:pt idx="9">
                  <c:v>17259</c:v>
                </c:pt>
                <c:pt idx="12">
                  <c:v>154849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B4-4B83-969C-924E9C76D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B4-4B83-969C-924E9C76DFE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B4-4B83-969C-924E9C76DFE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B4-4B83-969C-924E9C76DFE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B4-4B83-969C-924E9C76DFE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B4-4B83-969C-924E9C76DFE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B4-4B83-969C-924E9C76DFE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B4-4B83-969C-924E9C76DFE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B4-4B83-969C-924E9C76DFE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B4-4B83-969C-924E9C76DFE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B4-4B83-969C-924E9C76DFE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B4-4B83-969C-924E9C76DFE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B4-4B83-969C-924E9C76DFE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B4-4B83-969C-924E9C76DFE5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0.14182087342709115</c:v>
                </c:pt>
                <c:pt idx="1">
                  <c:v>0.22472205775935783</c:v>
                </c:pt>
                <c:pt idx="2">
                  <c:v>0.54810379241516971</c:v>
                </c:pt>
                <c:pt idx="3">
                  <c:v>0.28984796468857277</c:v>
                </c:pt>
                <c:pt idx="4">
                  <c:v>0.20807012002526837</c:v>
                </c:pt>
                <c:pt idx="5">
                  <c:v>-0.14197179085339795</c:v>
                </c:pt>
                <c:pt idx="6">
                  <c:v>-0.16887199356678118</c:v>
                </c:pt>
                <c:pt idx="7">
                  <c:v>-0.22719701512425883</c:v>
                </c:pt>
                <c:pt idx="8">
                  <c:v>-0.19030788564247569</c:v>
                </c:pt>
                <c:pt idx="9">
                  <c:v>-8.9619158139044197E-2</c:v>
                </c:pt>
                <c:pt idx="12">
                  <c:v>6.3815608683704284E-2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BB4-4B83-969C-924E9C76DFE5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0.52899197145405896</c:v>
                </c:pt>
                <c:pt idx="1">
                  <c:v>0.86973988149040871</c:v>
                </c:pt>
                <c:pt idx="2">
                  <c:v>1.5811543215745933</c:v>
                </c:pt>
                <c:pt idx="3">
                  <c:v>0.64993726474278546</c:v>
                </c:pt>
                <c:pt idx="4">
                  <c:v>1.7290403139493402</c:v>
                </c:pt>
                <c:pt idx="5">
                  <c:v>1.230142566191446</c:v>
                </c:pt>
                <c:pt idx="6">
                  <c:v>1.6814238440211016E-2</c:v>
                </c:pt>
                <c:pt idx="7">
                  <c:v>0.2917919590154805</c:v>
                </c:pt>
                <c:pt idx="8">
                  <c:v>4.4901682546117927E-2</c:v>
                </c:pt>
                <c:pt idx="9">
                  <c:v>0.51182550805886473</c:v>
                </c:pt>
                <c:pt idx="12">
                  <c:v>0.67266894227445562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BB4-4B83-969C-924E9C76D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BA-4FF6-A7ED-CD1D3986310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9852</c:v>
                </c:pt>
                <c:pt idx="1">
                  <c:v>10742</c:v>
                </c:pt>
                <c:pt idx="2">
                  <c:v>9689</c:v>
                </c:pt>
                <c:pt idx="3">
                  <c:v>14039</c:v>
                </c:pt>
                <c:pt idx="4">
                  <c:v>11763</c:v>
                </c:pt>
                <c:pt idx="5">
                  <c:v>8211</c:v>
                </c:pt>
                <c:pt idx="6">
                  <c:v>15169</c:v>
                </c:pt>
                <c:pt idx="7">
                  <c:v>16620</c:v>
                </c:pt>
                <c:pt idx="8">
                  <c:v>10681</c:v>
                </c:pt>
                <c:pt idx="9">
                  <c:v>12991</c:v>
                </c:pt>
                <c:pt idx="10">
                  <c:v>5968</c:v>
                </c:pt>
                <c:pt idx="11">
                  <c:v>6997</c:v>
                </c:pt>
                <c:pt idx="12">
                  <c:v>132722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A-4FF6-A7ED-CD1D39863102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BA-4FF6-A7ED-CD1D39863102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8832</c:v>
                </c:pt>
                <c:pt idx="1">
                  <c:v>17087</c:v>
                </c:pt>
                <c:pt idx="2">
                  <c:v>13393</c:v>
                </c:pt>
                <c:pt idx="3">
                  <c:v>16101</c:v>
                </c:pt>
                <c:pt idx="4">
                  <c:v>15637</c:v>
                </c:pt>
                <c:pt idx="5">
                  <c:v>13362</c:v>
                </c:pt>
                <c:pt idx="6">
                  <c:v>15174</c:v>
                </c:pt>
                <c:pt idx="7">
                  <c:v>18095</c:v>
                </c:pt>
                <c:pt idx="8">
                  <c:v>11521</c:v>
                </c:pt>
                <c:pt idx="9">
                  <c:v>17416</c:v>
                </c:pt>
                <c:pt idx="10">
                  <c:v>12685</c:v>
                </c:pt>
                <c:pt idx="11">
                  <c:v>11919</c:v>
                </c:pt>
                <c:pt idx="12">
                  <c:v>171222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BA-4FF6-A7ED-CD1D39863102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BA-4FF6-A7ED-CD1D3986310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11164</c:v>
                </c:pt>
                <c:pt idx="1">
                  <c:v>13725</c:v>
                </c:pt>
                <c:pt idx="2">
                  <c:v>12285</c:v>
                </c:pt>
                <c:pt idx="3">
                  <c:v>17559</c:v>
                </c:pt>
                <c:pt idx="4">
                  <c:v>15901</c:v>
                </c:pt>
                <c:pt idx="5">
                  <c:v>11816</c:v>
                </c:pt>
                <c:pt idx="6">
                  <c:v>13315</c:v>
                </c:pt>
                <c:pt idx="7">
                  <c:v>16431</c:v>
                </c:pt>
                <c:pt idx="8">
                  <c:v>13438</c:v>
                </c:pt>
                <c:pt idx="9">
                  <c:v>15664</c:v>
                </c:pt>
                <c:pt idx="10">
                  <c:v>10572</c:v>
                </c:pt>
                <c:pt idx="11">
                  <c:v>10446</c:v>
                </c:pt>
                <c:pt idx="12">
                  <c:v>162316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BA-4FF6-A7ED-CD1D39863102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BA-4FF6-A7ED-CD1D398631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BA-4FF6-A7ED-CD1D3986310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11995</c:v>
                </c:pt>
                <c:pt idx="1">
                  <c:v>12570</c:v>
                </c:pt>
                <c:pt idx="2">
                  <c:v>17270</c:v>
                </c:pt>
                <c:pt idx="3">
                  <c:v>18946</c:v>
                </c:pt>
                <c:pt idx="4">
                  <c:v>17473</c:v>
                </c:pt>
                <c:pt idx="5">
                  <c:v>11749</c:v>
                </c:pt>
                <c:pt idx="6">
                  <c:v>14161</c:v>
                </c:pt>
                <c:pt idx="7">
                  <c:v>16901</c:v>
                </c:pt>
                <c:pt idx="8">
                  <c:v>10957</c:v>
                </c:pt>
                <c:pt idx="9">
                  <c:v>17244</c:v>
                </c:pt>
                <c:pt idx="12">
                  <c:v>149266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BA-4FF6-A7ED-CD1D3986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BA-4FF6-A7ED-CD1D398631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BA-4FF6-A7ED-CD1D398631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BA-4FF6-A7ED-CD1D398631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BA-4FF6-A7ED-CD1D398631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BA-4FF6-A7ED-CD1D398631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BA-4FF6-A7ED-CD1D398631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BA-4FF6-A7ED-CD1D398631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BA-4FF6-A7ED-CD1D398631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BA-4FF6-A7ED-CD1D398631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BA-4FF6-A7ED-CD1D398631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BA-4FF6-A7ED-CD1D398631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BA-4FF6-A7ED-CD1D398631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BA-4FF6-A7ED-CD1D39863102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7.4435686134002088E-2</c:v>
                </c:pt>
                <c:pt idx="1">
                  <c:v>-8.4153005464480901E-2</c:v>
                </c:pt>
                <c:pt idx="2">
                  <c:v>0.40577940577940574</c:v>
                </c:pt>
                <c:pt idx="3">
                  <c:v>7.8990830912922139E-2</c:v>
                </c:pt>
                <c:pt idx="4">
                  <c:v>9.8861706810892347E-2</c:v>
                </c:pt>
                <c:pt idx="5">
                  <c:v>-5.6702775897088387E-3</c:v>
                </c:pt>
                <c:pt idx="6">
                  <c:v>6.353736387532849E-2</c:v>
                </c:pt>
                <c:pt idx="7">
                  <c:v>2.8604467165723291E-2</c:v>
                </c:pt>
                <c:pt idx="8">
                  <c:v>-0.18462568834648008</c:v>
                </c:pt>
                <c:pt idx="9">
                  <c:v>0.1008682328907049</c:v>
                </c:pt>
                <c:pt idx="12">
                  <c:v>5.6391456354654812E-2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BA-4FF6-A7ED-CD1D39863102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0.21751928542427934</c:v>
                </c:pt>
                <c:pt idx="1">
                  <c:v>0.17017315211320061</c:v>
                </c:pt>
                <c:pt idx="2">
                  <c:v>0.78243368768706789</c:v>
                </c:pt>
                <c:pt idx="3">
                  <c:v>0.34952631953842861</c:v>
                </c:pt>
                <c:pt idx="4">
                  <c:v>0.4854203859559636</c:v>
                </c:pt>
                <c:pt idx="5">
                  <c:v>0.4308853976373157</c:v>
                </c:pt>
                <c:pt idx="6">
                  <c:v>-6.6451315182279647E-2</c:v>
                </c:pt>
                <c:pt idx="7">
                  <c:v>1.6907340553550032E-2</c:v>
                </c:pt>
                <c:pt idx="8">
                  <c:v>2.5840277127609834E-2</c:v>
                </c:pt>
                <c:pt idx="9">
                  <c:v>0.3273804941882843</c:v>
                </c:pt>
                <c:pt idx="12">
                  <c:v>0.24640730813230127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CBA-4FF6-A7ED-CD1D3986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4-4991-BA7D-164397C3DA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3270</c:v>
                </c:pt>
                <c:pt idx="1">
                  <c:v>2823</c:v>
                </c:pt>
                <c:pt idx="2">
                  <c:v>3406</c:v>
                </c:pt>
                <c:pt idx="3">
                  <c:v>3441</c:v>
                </c:pt>
                <c:pt idx="4">
                  <c:v>2407</c:v>
                </c:pt>
                <c:pt idx="5">
                  <c:v>1924</c:v>
                </c:pt>
                <c:pt idx="6">
                  <c:v>5655</c:v>
                </c:pt>
                <c:pt idx="7">
                  <c:v>3842</c:v>
                </c:pt>
                <c:pt idx="8">
                  <c:v>3446</c:v>
                </c:pt>
                <c:pt idx="9">
                  <c:v>2405</c:v>
                </c:pt>
                <c:pt idx="10">
                  <c:v>2799</c:v>
                </c:pt>
                <c:pt idx="11">
                  <c:v>3777</c:v>
                </c:pt>
                <c:pt idx="12">
                  <c:v>39195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4-4991-BA7D-164397C3DA7E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64-4991-BA7D-164397C3DA7E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3577</c:v>
                </c:pt>
                <c:pt idx="1">
                  <c:v>2176</c:v>
                </c:pt>
                <c:pt idx="2">
                  <c:v>2516</c:v>
                </c:pt>
                <c:pt idx="3">
                  <c:v>3467</c:v>
                </c:pt>
                <c:pt idx="4">
                  <c:v>1313</c:v>
                </c:pt>
                <c:pt idx="5">
                  <c:v>1664</c:v>
                </c:pt>
                <c:pt idx="6">
                  <c:v>4163</c:v>
                </c:pt>
                <c:pt idx="7">
                  <c:v>2347</c:v>
                </c:pt>
                <c:pt idx="8">
                  <c:v>2357</c:v>
                </c:pt>
                <c:pt idx="9">
                  <c:v>2416</c:v>
                </c:pt>
                <c:pt idx="10">
                  <c:v>3088</c:v>
                </c:pt>
                <c:pt idx="11">
                  <c:v>3054</c:v>
                </c:pt>
                <c:pt idx="12">
                  <c:v>32138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64-4991-BA7D-164397C3DA7E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4-4991-BA7D-164397C3DA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3157</c:v>
                </c:pt>
                <c:pt idx="1">
                  <c:v>3342</c:v>
                </c:pt>
                <c:pt idx="2">
                  <c:v>2951</c:v>
                </c:pt>
                <c:pt idx="3">
                  <c:v>2782</c:v>
                </c:pt>
                <c:pt idx="4">
                  <c:v>3918</c:v>
                </c:pt>
                <c:pt idx="5">
                  <c:v>2826</c:v>
                </c:pt>
                <c:pt idx="6">
                  <c:v>4579</c:v>
                </c:pt>
                <c:pt idx="7">
                  <c:v>3754</c:v>
                </c:pt>
                <c:pt idx="8">
                  <c:v>2600</c:v>
                </c:pt>
                <c:pt idx="9">
                  <c:v>3994</c:v>
                </c:pt>
                <c:pt idx="10">
                  <c:v>3416</c:v>
                </c:pt>
                <c:pt idx="11">
                  <c:v>3610</c:v>
                </c:pt>
                <c:pt idx="12">
                  <c:v>40929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64-4991-BA7D-164397C3DA7E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64-4991-BA7D-164397C3DA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F64-4991-BA7D-164397C3DA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3301</c:v>
                </c:pt>
                <c:pt idx="1">
                  <c:v>3536</c:v>
                </c:pt>
                <c:pt idx="2">
                  <c:v>4561</c:v>
                </c:pt>
                <c:pt idx="3">
                  <c:v>3507</c:v>
                </c:pt>
                <c:pt idx="4">
                  <c:v>4860</c:v>
                </c:pt>
                <c:pt idx="5">
                  <c:v>4328</c:v>
                </c:pt>
                <c:pt idx="6">
                  <c:v>4658</c:v>
                </c:pt>
                <c:pt idx="7">
                  <c:v>3150</c:v>
                </c:pt>
                <c:pt idx="8">
                  <c:v>1713</c:v>
                </c:pt>
                <c:pt idx="9">
                  <c:v>2226</c:v>
                </c:pt>
                <c:pt idx="12">
                  <c:v>35840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64-4991-BA7D-164397C3D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64-4991-BA7D-164397C3DA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64-4991-BA7D-164397C3DA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64-4991-BA7D-164397C3DA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64-4991-BA7D-164397C3DA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64-4991-BA7D-164397C3DA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64-4991-BA7D-164397C3DA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64-4991-BA7D-164397C3DA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64-4991-BA7D-164397C3DA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64-4991-BA7D-164397C3DA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64-4991-BA7D-164397C3DA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64-4991-BA7D-164397C3DA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64-4991-BA7D-164397C3DA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64-4991-BA7D-164397C3DA7E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4.5612923661704219E-2</c:v>
                </c:pt>
                <c:pt idx="1">
                  <c:v>5.8049072411729519E-2</c:v>
                </c:pt>
                <c:pt idx="2">
                  <c:v>0.54557777024737386</c:v>
                </c:pt>
                <c:pt idx="3">
                  <c:v>0.26060388209920915</c:v>
                </c:pt>
                <c:pt idx="4">
                  <c:v>0.24042879019908114</c:v>
                </c:pt>
                <c:pt idx="5">
                  <c:v>0.53149327671620661</c:v>
                </c:pt>
                <c:pt idx="6">
                  <c:v>1.7252675256606231E-2</c:v>
                </c:pt>
                <c:pt idx="7">
                  <c:v>-0.16089504528502929</c:v>
                </c:pt>
                <c:pt idx="8">
                  <c:v>-0.34115384615384614</c:v>
                </c:pt>
                <c:pt idx="9">
                  <c:v>-0.44266399599399098</c:v>
                </c:pt>
                <c:pt idx="12">
                  <c:v>5.7133586998200814E-2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F64-4991-BA7D-164397C3DA7E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9.4801223241589572E-3</c:v>
                </c:pt>
                <c:pt idx="1">
                  <c:v>0.25256818986893381</c:v>
                </c:pt>
                <c:pt idx="2">
                  <c:v>0.33910745742806814</c:v>
                </c:pt>
                <c:pt idx="3">
                  <c:v>1.9180470793374038E-2</c:v>
                </c:pt>
                <c:pt idx="4">
                  <c:v>1.0191109264644784</c:v>
                </c:pt>
                <c:pt idx="5">
                  <c:v>1.2494802494802495</c:v>
                </c:pt>
                <c:pt idx="6">
                  <c:v>-0.17630415561450041</c:v>
                </c:pt>
                <c:pt idx="7">
                  <c:v>-0.18011452368558045</c:v>
                </c:pt>
                <c:pt idx="8">
                  <c:v>-0.50290191526407435</c:v>
                </c:pt>
                <c:pt idx="9">
                  <c:v>-7.4428274428274377E-2</c:v>
                </c:pt>
                <c:pt idx="12">
                  <c:v>9.8746129556393614E-2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F64-4991-BA7D-164397C3D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AA-4C9C-9407-5B3CBDDCD12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2485</c:v>
                </c:pt>
                <c:pt idx="1">
                  <c:v>2739</c:v>
                </c:pt>
                <c:pt idx="2">
                  <c:v>2705</c:v>
                </c:pt>
                <c:pt idx="3">
                  <c:v>3376</c:v>
                </c:pt>
                <c:pt idx="4">
                  <c:v>6870</c:v>
                </c:pt>
                <c:pt idx="5">
                  <c:v>1634</c:v>
                </c:pt>
                <c:pt idx="6">
                  <c:v>3570</c:v>
                </c:pt>
                <c:pt idx="7">
                  <c:v>3944</c:v>
                </c:pt>
                <c:pt idx="8">
                  <c:v>3118</c:v>
                </c:pt>
                <c:pt idx="9">
                  <c:v>2824</c:v>
                </c:pt>
                <c:pt idx="10">
                  <c:v>2361</c:v>
                </c:pt>
                <c:pt idx="11">
                  <c:v>3220</c:v>
                </c:pt>
                <c:pt idx="12">
                  <c:v>38846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A-4C9C-9407-5B3CBDDCD121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AA-4C9C-9407-5B3CBDDCD121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5030</c:v>
                </c:pt>
                <c:pt idx="1">
                  <c:v>4398</c:v>
                </c:pt>
                <c:pt idx="2">
                  <c:v>3695</c:v>
                </c:pt>
                <c:pt idx="3">
                  <c:v>5717</c:v>
                </c:pt>
                <c:pt idx="4">
                  <c:v>5879</c:v>
                </c:pt>
                <c:pt idx="5">
                  <c:v>4085</c:v>
                </c:pt>
                <c:pt idx="6">
                  <c:v>6948</c:v>
                </c:pt>
                <c:pt idx="7">
                  <c:v>7259</c:v>
                </c:pt>
                <c:pt idx="8">
                  <c:v>5770</c:v>
                </c:pt>
                <c:pt idx="9">
                  <c:v>4458</c:v>
                </c:pt>
                <c:pt idx="10">
                  <c:v>3763</c:v>
                </c:pt>
                <c:pt idx="11">
                  <c:v>3879</c:v>
                </c:pt>
                <c:pt idx="12">
                  <c:v>60881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AA-4C9C-9407-5B3CBDDCD121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AA-4C9C-9407-5B3CBDDCD12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5017</c:v>
                </c:pt>
                <c:pt idx="1">
                  <c:v>4633</c:v>
                </c:pt>
                <c:pt idx="2">
                  <c:v>4750</c:v>
                </c:pt>
                <c:pt idx="3">
                  <c:v>7114</c:v>
                </c:pt>
                <c:pt idx="4">
                  <c:v>5786</c:v>
                </c:pt>
                <c:pt idx="5">
                  <c:v>5430</c:v>
                </c:pt>
                <c:pt idx="6">
                  <c:v>8333</c:v>
                </c:pt>
                <c:pt idx="7">
                  <c:v>11019</c:v>
                </c:pt>
                <c:pt idx="8">
                  <c:v>7531</c:v>
                </c:pt>
                <c:pt idx="9">
                  <c:v>7404</c:v>
                </c:pt>
                <c:pt idx="10">
                  <c:v>5727</c:v>
                </c:pt>
                <c:pt idx="11">
                  <c:v>5808</c:v>
                </c:pt>
                <c:pt idx="12">
                  <c:v>78552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AA-4C9C-9407-5B3CBDDCD121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AA-4C9C-9407-5B3CBDDCD12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AA-4C9C-9407-5B3CBDDCD12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5560</c:v>
                </c:pt>
                <c:pt idx="1">
                  <c:v>6436</c:v>
                </c:pt>
                <c:pt idx="2">
                  <c:v>4950</c:v>
                </c:pt>
                <c:pt idx="3">
                  <c:v>4758</c:v>
                </c:pt>
                <c:pt idx="4">
                  <c:v>5717</c:v>
                </c:pt>
                <c:pt idx="5">
                  <c:v>5221</c:v>
                </c:pt>
                <c:pt idx="6">
                  <c:v>5284</c:v>
                </c:pt>
                <c:pt idx="7">
                  <c:v>4873</c:v>
                </c:pt>
                <c:pt idx="8">
                  <c:v>3763</c:v>
                </c:pt>
                <c:pt idx="9">
                  <c:v>5114</c:v>
                </c:pt>
                <c:pt idx="12">
                  <c:v>51676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AA-4C9C-9407-5B3CBDDCD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AA-4C9C-9407-5B3CBDDCD12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AA-4C9C-9407-5B3CBDDCD12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AA-4C9C-9407-5B3CBDDCD12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AA-4C9C-9407-5B3CBDDCD12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AA-4C9C-9407-5B3CBDDCD12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AA-4C9C-9407-5B3CBDDCD12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AA-4C9C-9407-5B3CBDDCD12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AA-4C9C-9407-5B3CBDDCD12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AA-4C9C-9407-5B3CBDDCD12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AA-4C9C-9407-5B3CBDDCD12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AA-4C9C-9407-5B3CBDDCD12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AA-4C9C-9407-5B3CBDDCD12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AA-4C9C-9407-5B3CBDDCD121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0.10823201116204895</c:v>
                </c:pt>
                <c:pt idx="1">
                  <c:v>0.38916468810705807</c:v>
                </c:pt>
                <c:pt idx="2">
                  <c:v>4.2105263157894646E-2</c:v>
                </c:pt>
                <c:pt idx="3">
                  <c:v>-0.3311779589541749</c:v>
                </c:pt>
                <c:pt idx="4">
                  <c:v>-1.1925337020394E-2</c:v>
                </c:pt>
                <c:pt idx="5">
                  <c:v>-3.8489871086556215E-2</c:v>
                </c:pt>
                <c:pt idx="6">
                  <c:v>-0.36589463578543147</c:v>
                </c:pt>
                <c:pt idx="7">
                  <c:v>-0.5577638624194573</c:v>
                </c:pt>
                <c:pt idx="8">
                  <c:v>-0.50033196122692869</c:v>
                </c:pt>
                <c:pt idx="9">
                  <c:v>-0.3092922744462453</c:v>
                </c:pt>
                <c:pt idx="12">
                  <c:v>-0.22891206708745537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AA-4C9C-9407-5B3CBDDCD121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1.2374245472837022</c:v>
                </c:pt>
                <c:pt idx="1">
                  <c:v>1.3497626871120847</c:v>
                </c:pt>
                <c:pt idx="2">
                  <c:v>0.82994454713493537</c:v>
                </c:pt>
                <c:pt idx="3">
                  <c:v>0.40936018957345977</c:v>
                </c:pt>
                <c:pt idx="4">
                  <c:v>-0.16783114992721981</c:v>
                </c:pt>
                <c:pt idx="5">
                  <c:v>2.1952264381884943</c:v>
                </c:pt>
                <c:pt idx="6">
                  <c:v>0.48011204481792724</c:v>
                </c:pt>
                <c:pt idx="7">
                  <c:v>0.23554766734279919</c:v>
                </c:pt>
                <c:pt idx="8">
                  <c:v>0.20686337395766508</c:v>
                </c:pt>
                <c:pt idx="9">
                  <c:v>0.81090651558073645</c:v>
                </c:pt>
                <c:pt idx="12">
                  <c:v>0.55346460243499163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AA-4C9C-9407-5B3CBDDCD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A-46EF-AC04-D25FF75BAFF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3323</c:v>
                </c:pt>
                <c:pt idx="1">
                  <c:v>3497</c:v>
                </c:pt>
                <c:pt idx="2">
                  <c:v>3601</c:v>
                </c:pt>
                <c:pt idx="3">
                  <c:v>992</c:v>
                </c:pt>
                <c:pt idx="4">
                  <c:v>24</c:v>
                </c:pt>
                <c:pt idx="5">
                  <c:v>59</c:v>
                </c:pt>
                <c:pt idx="6">
                  <c:v>255</c:v>
                </c:pt>
                <c:pt idx="7">
                  <c:v>331</c:v>
                </c:pt>
                <c:pt idx="8">
                  <c:v>45</c:v>
                </c:pt>
                <c:pt idx="9">
                  <c:v>1656</c:v>
                </c:pt>
                <c:pt idx="10">
                  <c:v>2411</c:v>
                </c:pt>
                <c:pt idx="11">
                  <c:v>2487</c:v>
                </c:pt>
                <c:pt idx="12">
                  <c:v>18681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A-46EF-AC04-D25FF75BAFFA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AA-46EF-AC04-D25FF75BAFFA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3368</c:v>
                </c:pt>
                <c:pt idx="1">
                  <c:v>3577</c:v>
                </c:pt>
                <c:pt idx="2">
                  <c:v>4011</c:v>
                </c:pt>
                <c:pt idx="3">
                  <c:v>2697</c:v>
                </c:pt>
                <c:pt idx="4">
                  <c:v>98</c:v>
                </c:pt>
                <c:pt idx="5">
                  <c:v>86</c:v>
                </c:pt>
                <c:pt idx="6">
                  <c:v>683</c:v>
                </c:pt>
                <c:pt idx="7">
                  <c:v>164</c:v>
                </c:pt>
                <c:pt idx="8">
                  <c:v>126</c:v>
                </c:pt>
                <c:pt idx="9">
                  <c:v>539</c:v>
                </c:pt>
                <c:pt idx="10">
                  <c:v>5248</c:v>
                </c:pt>
                <c:pt idx="11">
                  <c:v>4094</c:v>
                </c:pt>
                <c:pt idx="12">
                  <c:v>24691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AA-46EF-AC04-D25FF75BAFFA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A-46EF-AC04-D25FF75BAFF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6826</c:v>
                </c:pt>
                <c:pt idx="1">
                  <c:v>5937</c:v>
                </c:pt>
                <c:pt idx="2">
                  <c:v>3783</c:v>
                </c:pt>
                <c:pt idx="3">
                  <c:v>1857</c:v>
                </c:pt>
                <c:pt idx="4">
                  <c:v>46</c:v>
                </c:pt>
                <c:pt idx="5">
                  <c:v>6</c:v>
                </c:pt>
                <c:pt idx="6">
                  <c:v>35</c:v>
                </c:pt>
                <c:pt idx="7">
                  <c:v>110</c:v>
                </c:pt>
                <c:pt idx="8">
                  <c:v>46</c:v>
                </c:pt>
                <c:pt idx="9">
                  <c:v>545</c:v>
                </c:pt>
                <c:pt idx="10">
                  <c:v>4889</c:v>
                </c:pt>
                <c:pt idx="11">
                  <c:v>4075</c:v>
                </c:pt>
                <c:pt idx="12">
                  <c:v>28155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AA-46EF-AC04-D25FF75BAFFA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AA-46EF-AC04-D25FF75BAFF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4AA-46EF-AC04-D25FF75BAFF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5393</c:v>
                </c:pt>
                <c:pt idx="1">
                  <c:v>5083</c:v>
                </c:pt>
                <c:pt idx="2">
                  <c:v>4024</c:v>
                </c:pt>
                <c:pt idx="3">
                  <c:v>1498</c:v>
                </c:pt>
                <c:pt idx="4">
                  <c:v>193</c:v>
                </c:pt>
                <c:pt idx="5">
                  <c:v>28</c:v>
                </c:pt>
                <c:pt idx="6">
                  <c:v>144</c:v>
                </c:pt>
                <c:pt idx="7">
                  <c:v>161</c:v>
                </c:pt>
                <c:pt idx="8">
                  <c:v>94</c:v>
                </c:pt>
                <c:pt idx="9">
                  <c:v>1114</c:v>
                </c:pt>
                <c:pt idx="12">
                  <c:v>17732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AA-46EF-AC04-D25FF75BA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AA-46EF-AC04-D25FF75BAFF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AA-46EF-AC04-D25FF75BAFF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AA-46EF-AC04-D25FF75BAFF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AA-46EF-AC04-D25FF75BAFF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AA-46EF-AC04-D25FF75BAFF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AA-46EF-AC04-D25FF75BAFF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AA-46EF-AC04-D25FF75BAFF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AA-46EF-AC04-D25FF75BAFF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AA-46EF-AC04-D25FF75BAFF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AA-46EF-AC04-D25FF75BAFF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AA-46EF-AC04-D25FF75BAFF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AA-46EF-AC04-D25FF75BAFF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AA-46EF-AC04-D25FF75BAFFA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-0.20993261060650459</c:v>
                </c:pt>
                <c:pt idx="1">
                  <c:v>-0.14384369210038739</c:v>
                </c:pt>
                <c:pt idx="2">
                  <c:v>6.3706053396775042E-2</c:v>
                </c:pt>
                <c:pt idx="3">
                  <c:v>-0.19332256327409802</c:v>
                </c:pt>
                <c:pt idx="4">
                  <c:v>3.1956521739130439</c:v>
                </c:pt>
                <c:pt idx="5">
                  <c:v>3.666666666666667</c:v>
                </c:pt>
                <c:pt idx="6">
                  <c:v>3.1142857142857139</c:v>
                </c:pt>
                <c:pt idx="7">
                  <c:v>0.46363636363636362</c:v>
                </c:pt>
                <c:pt idx="8">
                  <c:v>1.0434782608695654</c:v>
                </c:pt>
                <c:pt idx="9">
                  <c:v>1.0440366972477064</c:v>
                </c:pt>
                <c:pt idx="12">
                  <c:v>-7.6025220155281126E-2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AA-46EF-AC04-D25FF75BAFFA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0.62293108636773997</c:v>
                </c:pt>
                <c:pt idx="1">
                  <c:v>0.45353159851301106</c:v>
                </c:pt>
                <c:pt idx="2">
                  <c:v>0.11746737017495135</c:v>
                </c:pt>
                <c:pt idx="3">
                  <c:v>0.51008064516129026</c:v>
                </c:pt>
                <c:pt idx="4">
                  <c:v>7.0416666666666661</c:v>
                </c:pt>
                <c:pt idx="5">
                  <c:v>-0.52542372881355925</c:v>
                </c:pt>
                <c:pt idx="6">
                  <c:v>-0.43529411764705883</c:v>
                </c:pt>
                <c:pt idx="7">
                  <c:v>-0.51359516616314194</c:v>
                </c:pt>
                <c:pt idx="8">
                  <c:v>1.088888888888889</c:v>
                </c:pt>
                <c:pt idx="9">
                  <c:v>-0.32729468599033817</c:v>
                </c:pt>
                <c:pt idx="12">
                  <c:v>0.2865123703112531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4AA-46EF-AC04-D25FF75BA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3B-4598-9F72-05916A199DE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12100</c:v>
                </c:pt>
                <c:pt idx="1">
                  <c:v>8468</c:v>
                </c:pt>
                <c:pt idx="2">
                  <c:v>7726</c:v>
                </c:pt>
                <c:pt idx="3">
                  <c:v>4480</c:v>
                </c:pt>
                <c:pt idx="4">
                  <c:v>68</c:v>
                </c:pt>
                <c:pt idx="5">
                  <c:v>80</c:v>
                </c:pt>
                <c:pt idx="6">
                  <c:v>641</c:v>
                </c:pt>
                <c:pt idx="7">
                  <c:v>180</c:v>
                </c:pt>
                <c:pt idx="8">
                  <c:v>136</c:v>
                </c:pt>
                <c:pt idx="9">
                  <c:v>1637</c:v>
                </c:pt>
                <c:pt idx="10">
                  <c:v>6286</c:v>
                </c:pt>
                <c:pt idx="11">
                  <c:v>6080</c:v>
                </c:pt>
                <c:pt idx="12">
                  <c:v>47882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3B-4598-9F72-05916A199DEF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3B-4598-9F72-05916A199DEF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1650</c:v>
                </c:pt>
                <c:pt idx="1">
                  <c:v>1120</c:v>
                </c:pt>
                <c:pt idx="2">
                  <c:v>2215</c:v>
                </c:pt>
                <c:pt idx="3">
                  <c:v>1354</c:v>
                </c:pt>
                <c:pt idx="4">
                  <c:v>12</c:v>
                </c:pt>
                <c:pt idx="5">
                  <c:v>46</c:v>
                </c:pt>
                <c:pt idx="6">
                  <c:v>101</c:v>
                </c:pt>
                <c:pt idx="7">
                  <c:v>101</c:v>
                </c:pt>
                <c:pt idx="8">
                  <c:v>15</c:v>
                </c:pt>
                <c:pt idx="9">
                  <c:v>612</c:v>
                </c:pt>
                <c:pt idx="10">
                  <c:v>2952</c:v>
                </c:pt>
                <c:pt idx="11">
                  <c:v>4086</c:v>
                </c:pt>
                <c:pt idx="12">
                  <c:v>14264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3B-4598-9F72-05916A199DEF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3B-4598-9F72-05916A199DE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4002</c:v>
                </c:pt>
                <c:pt idx="1">
                  <c:v>3629</c:v>
                </c:pt>
                <c:pt idx="2">
                  <c:v>2337</c:v>
                </c:pt>
                <c:pt idx="3">
                  <c:v>2417</c:v>
                </c:pt>
                <c:pt idx="4">
                  <c:v>133</c:v>
                </c:pt>
                <c:pt idx="5">
                  <c:v>42</c:v>
                </c:pt>
                <c:pt idx="6">
                  <c:v>112</c:v>
                </c:pt>
                <c:pt idx="7">
                  <c:v>188</c:v>
                </c:pt>
                <c:pt idx="8">
                  <c:v>53</c:v>
                </c:pt>
                <c:pt idx="9">
                  <c:v>560</c:v>
                </c:pt>
                <c:pt idx="10">
                  <c:v>3991</c:v>
                </c:pt>
                <c:pt idx="11">
                  <c:v>3911</c:v>
                </c:pt>
                <c:pt idx="12">
                  <c:v>21375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3B-4598-9F72-05916A199DEF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23B-4598-9F72-05916A199DE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23B-4598-9F72-05916A199DE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3362</c:v>
                </c:pt>
                <c:pt idx="1">
                  <c:v>3238</c:v>
                </c:pt>
                <c:pt idx="2">
                  <c:v>2853</c:v>
                </c:pt>
                <c:pt idx="3">
                  <c:v>920</c:v>
                </c:pt>
                <c:pt idx="4">
                  <c:v>71</c:v>
                </c:pt>
                <c:pt idx="5">
                  <c:v>24</c:v>
                </c:pt>
                <c:pt idx="6">
                  <c:v>146</c:v>
                </c:pt>
                <c:pt idx="7">
                  <c:v>3</c:v>
                </c:pt>
                <c:pt idx="8">
                  <c:v>102</c:v>
                </c:pt>
                <c:pt idx="9">
                  <c:v>1129</c:v>
                </c:pt>
                <c:pt idx="12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23B-4598-9F72-05916A19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3B-4598-9F72-05916A199DE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3B-4598-9F72-05916A199DE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3B-4598-9F72-05916A199DE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3B-4598-9F72-05916A199DE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3B-4598-9F72-05916A199DE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3B-4598-9F72-05916A199DE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3B-4598-9F72-05916A199DE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3B-4598-9F72-05916A199DE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3B-4598-9F72-05916A199DE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3B-4598-9F72-05916A199DE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3B-4598-9F72-05916A199DE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3B-4598-9F72-05916A199DE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3B-4598-9F72-05916A199DEF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-0.15992003998001003</c:v>
                </c:pt>
                <c:pt idx="1">
                  <c:v>-0.10774317993937721</c:v>
                </c:pt>
                <c:pt idx="2">
                  <c:v>0.22079589216944795</c:v>
                </c:pt>
                <c:pt idx="3">
                  <c:v>-0.61936284650393048</c:v>
                </c:pt>
                <c:pt idx="4">
                  <c:v>-0.46616541353383456</c:v>
                </c:pt>
                <c:pt idx="5">
                  <c:v>-0.4285714285714286</c:v>
                </c:pt>
                <c:pt idx="6">
                  <c:v>0.3035714285714286</c:v>
                </c:pt>
                <c:pt idx="7">
                  <c:v>-0.98404255319148937</c:v>
                </c:pt>
                <c:pt idx="8">
                  <c:v>0.92452830188679247</c:v>
                </c:pt>
                <c:pt idx="9">
                  <c:v>1.0160714285714287</c:v>
                </c:pt>
                <c:pt idx="12">
                  <c:v>-0.1206115935574853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23B-4598-9F72-05916A199DEF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-0.72214876033057851</c:v>
                </c:pt>
                <c:pt idx="1">
                  <c:v>-0.61761927255550308</c:v>
                </c:pt>
                <c:pt idx="2">
                  <c:v>-0.63072741392699971</c:v>
                </c:pt>
                <c:pt idx="3">
                  <c:v>-0.79464285714285721</c:v>
                </c:pt>
                <c:pt idx="4">
                  <c:v>4.4117647058823595E-2</c:v>
                </c:pt>
                <c:pt idx="5">
                  <c:v>-0.7</c:v>
                </c:pt>
                <c:pt idx="6">
                  <c:v>-0.77223088923556937</c:v>
                </c:pt>
                <c:pt idx="7">
                  <c:v>-0.98333333333333328</c:v>
                </c:pt>
                <c:pt idx="8">
                  <c:v>-0.25</c:v>
                </c:pt>
                <c:pt idx="9">
                  <c:v>-0.3103237629810629</c:v>
                </c:pt>
                <c:pt idx="12">
                  <c:v>-0.66640387431017012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23B-4598-9F72-05916A19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51-4C96-ABEB-C0F373B2515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156332</c:v>
                </c:pt>
                <c:pt idx="1">
                  <c:v>144826</c:v>
                </c:pt>
                <c:pt idx="2">
                  <c:v>154862</c:v>
                </c:pt>
                <c:pt idx="3">
                  <c:v>142052</c:v>
                </c:pt>
                <c:pt idx="4">
                  <c:v>129253</c:v>
                </c:pt>
                <c:pt idx="5">
                  <c:v>145760</c:v>
                </c:pt>
                <c:pt idx="6">
                  <c:v>181443</c:v>
                </c:pt>
                <c:pt idx="7">
                  <c:v>181850</c:v>
                </c:pt>
                <c:pt idx="8">
                  <c:v>164115</c:v>
                </c:pt>
                <c:pt idx="9">
                  <c:v>161488</c:v>
                </c:pt>
                <c:pt idx="10">
                  <c:v>145313</c:v>
                </c:pt>
                <c:pt idx="11">
                  <c:v>149462</c:v>
                </c:pt>
                <c:pt idx="12">
                  <c:v>1856756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51-4C96-ABEB-C0F373B25153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51-4C96-ABEB-C0F373B25153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114870</c:v>
                </c:pt>
                <c:pt idx="1">
                  <c:v>141290</c:v>
                </c:pt>
                <c:pt idx="2">
                  <c:v>148905</c:v>
                </c:pt>
                <c:pt idx="3">
                  <c:v>152510</c:v>
                </c:pt>
                <c:pt idx="4">
                  <c:v>125910</c:v>
                </c:pt>
                <c:pt idx="5">
                  <c:v>132220</c:v>
                </c:pt>
                <c:pt idx="6">
                  <c:v>159520</c:v>
                </c:pt>
                <c:pt idx="7">
                  <c:v>178525</c:v>
                </c:pt>
                <c:pt idx="8">
                  <c:v>136089</c:v>
                </c:pt>
                <c:pt idx="9">
                  <c:v>154114</c:v>
                </c:pt>
                <c:pt idx="10">
                  <c:v>153023</c:v>
                </c:pt>
                <c:pt idx="11">
                  <c:v>156141</c:v>
                </c:pt>
                <c:pt idx="12">
                  <c:v>1753117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51-4C96-ABEB-C0F373B25153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51-4C96-ABEB-C0F373B2515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163920</c:v>
                </c:pt>
                <c:pt idx="1">
                  <c:v>156374</c:v>
                </c:pt>
                <c:pt idx="2">
                  <c:v>146134</c:v>
                </c:pt>
                <c:pt idx="3">
                  <c:v>144835</c:v>
                </c:pt>
                <c:pt idx="4">
                  <c:v>140451</c:v>
                </c:pt>
                <c:pt idx="5">
                  <c:v>142289</c:v>
                </c:pt>
                <c:pt idx="6">
                  <c:v>166431</c:v>
                </c:pt>
                <c:pt idx="7">
                  <c:v>181874</c:v>
                </c:pt>
                <c:pt idx="8">
                  <c:v>150809</c:v>
                </c:pt>
                <c:pt idx="9">
                  <c:v>170708</c:v>
                </c:pt>
                <c:pt idx="10">
                  <c:v>164389</c:v>
                </c:pt>
                <c:pt idx="11">
                  <c:v>158524</c:v>
                </c:pt>
                <c:pt idx="12">
                  <c:v>1886738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51-4C96-ABEB-C0F373B25153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51-4C96-ABEB-C0F373B2515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151-4C96-ABEB-C0F373B2515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173408</c:v>
                </c:pt>
                <c:pt idx="1">
                  <c:v>166759</c:v>
                </c:pt>
                <c:pt idx="2">
                  <c:v>176870</c:v>
                </c:pt>
                <c:pt idx="3">
                  <c:v>154662</c:v>
                </c:pt>
                <c:pt idx="4">
                  <c:v>159924</c:v>
                </c:pt>
                <c:pt idx="5">
                  <c:v>157113</c:v>
                </c:pt>
                <c:pt idx="6">
                  <c:v>173767</c:v>
                </c:pt>
                <c:pt idx="7">
                  <c:v>179514</c:v>
                </c:pt>
                <c:pt idx="8">
                  <c:v>145872</c:v>
                </c:pt>
                <c:pt idx="9">
                  <c:v>177711</c:v>
                </c:pt>
                <c:pt idx="12">
                  <c:v>1665600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151-4C96-ABEB-C0F373B2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51-4C96-ABEB-C0F373B2515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51-4C96-ABEB-C0F373B2515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51-4C96-ABEB-C0F373B2515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51-4C96-ABEB-C0F373B2515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51-4C96-ABEB-C0F373B2515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51-4C96-ABEB-C0F373B2515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51-4C96-ABEB-C0F373B2515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51-4C96-ABEB-C0F373B2515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51-4C96-ABEB-C0F373B2515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51-4C96-ABEB-C0F373B2515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51-4C96-ABEB-C0F373B2515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51-4C96-ABEB-C0F373B2515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51-4C96-ABEB-C0F373B25153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5.7881893606637425E-2</c:v>
                </c:pt>
                <c:pt idx="1">
                  <c:v>6.6411295995497888E-2</c:v>
                </c:pt>
                <c:pt idx="2">
                  <c:v>0.21032750762998353</c:v>
                </c:pt>
                <c:pt idx="3">
                  <c:v>6.7849621983636643E-2</c:v>
                </c:pt>
                <c:pt idx="4">
                  <c:v>0.1386462182540531</c:v>
                </c:pt>
                <c:pt idx="5">
                  <c:v>0.10418233313889336</c:v>
                </c:pt>
                <c:pt idx="6">
                  <c:v>4.4078326754030117E-2</c:v>
                </c:pt>
                <c:pt idx="7">
                  <c:v>-1.2976016362976517E-2</c:v>
                </c:pt>
                <c:pt idx="8">
                  <c:v>-3.2736773004263697E-2</c:v>
                </c:pt>
                <c:pt idx="9">
                  <c:v>4.1023267802329233E-2</c:v>
                </c:pt>
                <c:pt idx="12">
                  <c:v>6.5080811471871947E-2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151-4C96-ABEB-C0F373B25153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0.10922907658061054</c:v>
                </c:pt>
                <c:pt idx="1">
                  <c:v>0.15144380152735004</c:v>
                </c:pt>
                <c:pt idx="2">
                  <c:v>0.14211362374242875</c:v>
                </c:pt>
                <c:pt idx="3">
                  <c:v>8.8770309464139885E-2</c:v>
                </c:pt>
                <c:pt idx="4">
                  <c:v>0.23729429877836483</c:v>
                </c:pt>
                <c:pt idx="5">
                  <c:v>7.7888309549945189E-2</c:v>
                </c:pt>
                <c:pt idx="6">
                  <c:v>-4.2305296980318929E-2</c:v>
                </c:pt>
                <c:pt idx="7">
                  <c:v>-1.28457519934011E-2</c:v>
                </c:pt>
                <c:pt idx="8">
                  <c:v>-0.11115985741705514</c:v>
                </c:pt>
                <c:pt idx="9">
                  <c:v>0.10045947686515411</c:v>
                </c:pt>
                <c:pt idx="12">
                  <c:v>6.6338194894816294E-2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151-4C96-ABEB-C0F373B2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3-4F4D-AC98-6C2D6653823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115438</c:v>
                </c:pt>
                <c:pt idx="1">
                  <c:v>102097</c:v>
                </c:pt>
                <c:pt idx="2">
                  <c:v>112123</c:v>
                </c:pt>
                <c:pt idx="3">
                  <c:v>108972</c:v>
                </c:pt>
                <c:pt idx="4">
                  <c:v>104051</c:v>
                </c:pt>
                <c:pt idx="5">
                  <c:v>108461</c:v>
                </c:pt>
                <c:pt idx="6">
                  <c:v>126681</c:v>
                </c:pt>
                <c:pt idx="7">
                  <c:v>134701</c:v>
                </c:pt>
                <c:pt idx="8">
                  <c:v>126374</c:v>
                </c:pt>
                <c:pt idx="9">
                  <c:v>125216</c:v>
                </c:pt>
                <c:pt idx="10">
                  <c:v>104690</c:v>
                </c:pt>
                <c:pt idx="11">
                  <c:v>109384</c:v>
                </c:pt>
                <c:pt idx="12">
                  <c:v>1378188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3-4F4D-AC98-6C2D66538236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03-4F4D-AC98-6C2D66538236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90631</c:v>
                </c:pt>
                <c:pt idx="1">
                  <c:v>114673</c:v>
                </c:pt>
                <c:pt idx="2">
                  <c:v>121331</c:v>
                </c:pt>
                <c:pt idx="3">
                  <c:v>129658</c:v>
                </c:pt>
                <c:pt idx="4">
                  <c:v>112218</c:v>
                </c:pt>
                <c:pt idx="5">
                  <c:v>116273</c:v>
                </c:pt>
                <c:pt idx="6">
                  <c:v>136571</c:v>
                </c:pt>
                <c:pt idx="7">
                  <c:v>151061</c:v>
                </c:pt>
                <c:pt idx="8">
                  <c:v>116897</c:v>
                </c:pt>
                <c:pt idx="9">
                  <c:v>130908</c:v>
                </c:pt>
                <c:pt idx="10">
                  <c:v>124620</c:v>
                </c:pt>
                <c:pt idx="11">
                  <c:v>127755</c:v>
                </c:pt>
                <c:pt idx="12">
                  <c:v>1472596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03-4F4D-AC98-6C2D66538236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3-4F4D-AC98-6C2D6653823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134558</c:v>
                </c:pt>
                <c:pt idx="1">
                  <c:v>128079</c:v>
                </c:pt>
                <c:pt idx="2">
                  <c:v>117104</c:v>
                </c:pt>
                <c:pt idx="3">
                  <c:v>120355</c:v>
                </c:pt>
                <c:pt idx="4">
                  <c:v>122105</c:v>
                </c:pt>
                <c:pt idx="5">
                  <c:v>123362</c:v>
                </c:pt>
                <c:pt idx="6">
                  <c:v>139919</c:v>
                </c:pt>
                <c:pt idx="7">
                  <c:v>150474</c:v>
                </c:pt>
                <c:pt idx="8">
                  <c:v>126900</c:v>
                </c:pt>
                <c:pt idx="9">
                  <c:v>143241</c:v>
                </c:pt>
                <c:pt idx="10">
                  <c:v>135531</c:v>
                </c:pt>
                <c:pt idx="11">
                  <c:v>128235</c:v>
                </c:pt>
                <c:pt idx="12">
                  <c:v>1569863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03-4F4D-AC98-6C2D66538236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03-4F4D-AC98-6C2D6653823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103-4F4D-AC98-6C2D6653823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142289</c:v>
                </c:pt>
                <c:pt idx="1">
                  <c:v>141936</c:v>
                </c:pt>
                <c:pt idx="2">
                  <c:v>145867</c:v>
                </c:pt>
                <c:pt idx="3">
                  <c:v>131033</c:v>
                </c:pt>
                <c:pt idx="4">
                  <c:v>138860</c:v>
                </c:pt>
                <c:pt idx="5">
                  <c:v>137217</c:v>
                </c:pt>
                <c:pt idx="6">
                  <c:v>146858</c:v>
                </c:pt>
                <c:pt idx="7">
                  <c:v>148337</c:v>
                </c:pt>
                <c:pt idx="8">
                  <c:v>122477</c:v>
                </c:pt>
                <c:pt idx="9">
                  <c:v>149661</c:v>
                </c:pt>
                <c:pt idx="12">
                  <c:v>1404535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103-4F4D-AC98-6C2D66538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03-4F4D-AC98-6C2D6653823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03-4F4D-AC98-6C2D6653823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03-4F4D-AC98-6C2D6653823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03-4F4D-AC98-6C2D6653823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03-4F4D-AC98-6C2D6653823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03-4F4D-AC98-6C2D6653823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03-4F4D-AC98-6C2D6653823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03-4F4D-AC98-6C2D6653823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03-4F4D-AC98-6C2D6653823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03-4F4D-AC98-6C2D6653823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03-4F4D-AC98-6C2D6653823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03-4F4D-AC98-6C2D6653823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03-4F4D-AC98-6C2D66538236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5.7454777865307172E-2</c:v>
                </c:pt>
                <c:pt idx="1">
                  <c:v>0.10819103834352228</c:v>
                </c:pt>
                <c:pt idx="2">
                  <c:v>0.24561927858997135</c:v>
                </c:pt>
                <c:pt idx="3">
                  <c:v>8.8720867433841555E-2</c:v>
                </c:pt>
                <c:pt idx="4">
                  <c:v>0.1372179681421728</c:v>
                </c:pt>
                <c:pt idx="5">
                  <c:v>0.1123117329485579</c:v>
                </c:pt>
                <c:pt idx="6">
                  <c:v>4.9592978794874121E-2</c:v>
                </c:pt>
                <c:pt idx="7">
                  <c:v>-1.4201789013384425E-2</c:v>
                </c:pt>
                <c:pt idx="8">
                  <c:v>-3.4854215918045717E-2</c:v>
                </c:pt>
                <c:pt idx="9">
                  <c:v>4.4819569815904625E-2</c:v>
                </c:pt>
                <c:pt idx="12">
                  <c:v>7.5368062249587808E-2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103-4F4D-AC98-6C2D66538236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0.23260104991423969</c:v>
                </c:pt>
                <c:pt idx="1">
                  <c:v>0.39020735183208122</c:v>
                </c:pt>
                <c:pt idx="2">
                  <c:v>0.30095520098463302</c:v>
                </c:pt>
                <c:pt idx="3">
                  <c:v>0.20244650001835329</c:v>
                </c:pt>
                <c:pt idx="4">
                  <c:v>0.33453787085179387</c:v>
                </c:pt>
                <c:pt idx="5">
                  <c:v>0.26512755737085225</c:v>
                </c:pt>
                <c:pt idx="6">
                  <c:v>0.15927408214333649</c:v>
                </c:pt>
                <c:pt idx="7">
                  <c:v>0.10123161669178393</c:v>
                </c:pt>
                <c:pt idx="8">
                  <c:v>-3.0837039264405619E-2</c:v>
                </c:pt>
                <c:pt idx="9">
                  <c:v>0.19522265525172511</c:v>
                </c:pt>
                <c:pt idx="12">
                  <c:v>0.20652702398562339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103-4F4D-AC98-6C2D66538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72-410C-8A1E-958445C77E9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100949</c:v>
                </c:pt>
                <c:pt idx="1">
                  <c:v>90864</c:v>
                </c:pt>
                <c:pt idx="2">
                  <c:v>97358</c:v>
                </c:pt>
                <c:pt idx="3">
                  <c:v>94013</c:v>
                </c:pt>
                <c:pt idx="4">
                  <c:v>87047</c:v>
                </c:pt>
                <c:pt idx="5">
                  <c:v>82588</c:v>
                </c:pt>
                <c:pt idx="6">
                  <c:v>98910</c:v>
                </c:pt>
                <c:pt idx="7">
                  <c:v>106113</c:v>
                </c:pt>
                <c:pt idx="8">
                  <c:v>97407</c:v>
                </c:pt>
                <c:pt idx="9">
                  <c:v>97469</c:v>
                </c:pt>
                <c:pt idx="10">
                  <c:v>78135</c:v>
                </c:pt>
                <c:pt idx="11">
                  <c:v>82644</c:v>
                </c:pt>
                <c:pt idx="12">
                  <c:v>1113497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72-410C-8A1E-958445C77E9F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72-410C-8A1E-958445C77E9F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73133</c:v>
                </c:pt>
                <c:pt idx="1">
                  <c:v>90824</c:v>
                </c:pt>
                <c:pt idx="2">
                  <c:v>93707</c:v>
                </c:pt>
                <c:pt idx="3">
                  <c:v>104823</c:v>
                </c:pt>
                <c:pt idx="4">
                  <c:v>85028</c:v>
                </c:pt>
                <c:pt idx="5">
                  <c:v>88450</c:v>
                </c:pt>
                <c:pt idx="6">
                  <c:v>106881</c:v>
                </c:pt>
                <c:pt idx="7">
                  <c:v>121705</c:v>
                </c:pt>
                <c:pt idx="8">
                  <c:v>91809</c:v>
                </c:pt>
                <c:pt idx="9">
                  <c:v>104534</c:v>
                </c:pt>
                <c:pt idx="10">
                  <c:v>99553</c:v>
                </c:pt>
                <c:pt idx="11">
                  <c:v>101660</c:v>
                </c:pt>
                <c:pt idx="12">
                  <c:v>1162107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72-410C-8A1E-958445C77E9F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72-410C-8A1E-958445C77E9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113052</c:v>
                </c:pt>
                <c:pt idx="1">
                  <c:v>109569</c:v>
                </c:pt>
                <c:pt idx="2">
                  <c:v>96770</c:v>
                </c:pt>
                <c:pt idx="3">
                  <c:v>98829</c:v>
                </c:pt>
                <c:pt idx="4">
                  <c:v>95544</c:v>
                </c:pt>
                <c:pt idx="5">
                  <c:v>98589</c:v>
                </c:pt>
                <c:pt idx="6">
                  <c:v>111016</c:v>
                </c:pt>
                <c:pt idx="7">
                  <c:v>120661</c:v>
                </c:pt>
                <c:pt idx="8">
                  <c:v>98874</c:v>
                </c:pt>
                <c:pt idx="9">
                  <c:v>116543</c:v>
                </c:pt>
                <c:pt idx="10">
                  <c:v>110808</c:v>
                </c:pt>
                <c:pt idx="11">
                  <c:v>103266</c:v>
                </c:pt>
                <c:pt idx="12">
                  <c:v>1273521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72-410C-8A1E-958445C77E9F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72-410C-8A1E-958445C77E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D72-410C-8A1E-958445C77E9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113741</c:v>
                </c:pt>
                <c:pt idx="1">
                  <c:v>113810</c:v>
                </c:pt>
                <c:pt idx="2">
                  <c:v>116605</c:v>
                </c:pt>
                <c:pt idx="3">
                  <c:v>107032</c:v>
                </c:pt>
                <c:pt idx="4">
                  <c:v>108036</c:v>
                </c:pt>
                <c:pt idx="5">
                  <c:v>106021</c:v>
                </c:pt>
                <c:pt idx="6">
                  <c:v>115402</c:v>
                </c:pt>
                <c:pt idx="7">
                  <c:v>117130</c:v>
                </c:pt>
                <c:pt idx="8">
                  <c:v>96825</c:v>
                </c:pt>
                <c:pt idx="9">
                  <c:v>123226</c:v>
                </c:pt>
                <c:pt idx="12">
                  <c:v>1117828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72-410C-8A1E-958445C77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72-410C-8A1E-958445C77E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72-410C-8A1E-958445C77E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72-410C-8A1E-958445C77E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72-410C-8A1E-958445C77E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72-410C-8A1E-958445C77E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72-410C-8A1E-958445C77E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72-410C-8A1E-958445C77E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72-410C-8A1E-958445C77E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72-410C-8A1E-958445C77E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72-410C-8A1E-958445C77E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72-410C-8A1E-958445C77E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72-410C-8A1E-958445C77E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72-410C-8A1E-958445C77E9F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6.0945405654035945E-3</c:v>
                </c:pt>
                <c:pt idx="1">
                  <c:v>3.8706203396946304E-2</c:v>
                </c:pt>
                <c:pt idx="2">
                  <c:v>0.20497054872377807</c:v>
                </c:pt>
                <c:pt idx="3">
                  <c:v>8.3001952868085205E-2</c:v>
                </c:pt>
                <c:pt idx="4">
                  <c:v>0.13074604370761111</c:v>
                </c:pt>
                <c:pt idx="5">
                  <c:v>7.5383663491870312E-2</c:v>
                </c:pt>
                <c:pt idx="6">
                  <c:v>3.9507818692801067E-2</c:v>
                </c:pt>
                <c:pt idx="7">
                  <c:v>-2.926380520632188E-2</c:v>
                </c:pt>
                <c:pt idx="8">
                  <c:v>-2.0723344863159188E-2</c:v>
                </c:pt>
                <c:pt idx="9">
                  <c:v>5.734364140274395E-2</c:v>
                </c:pt>
                <c:pt idx="12">
                  <c:v>5.5105163354089548E-2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72-410C-8A1E-958445C77E9F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0.1267174513863436</c:v>
                </c:pt>
                <c:pt idx="1">
                  <c:v>0.25253125550272926</c:v>
                </c:pt>
                <c:pt idx="2">
                  <c:v>0.19769305039133922</c:v>
                </c:pt>
                <c:pt idx="3">
                  <c:v>0.13848084839330732</c:v>
                </c:pt>
                <c:pt idx="4">
                  <c:v>0.24112261192229489</c:v>
                </c:pt>
                <c:pt idx="5">
                  <c:v>0.28373371434106653</c:v>
                </c:pt>
                <c:pt idx="6">
                  <c:v>0.16673743807501773</c:v>
                </c:pt>
                <c:pt idx="7">
                  <c:v>0.10382328272690433</c:v>
                </c:pt>
                <c:pt idx="8">
                  <c:v>-5.9749299331670613E-3</c:v>
                </c:pt>
                <c:pt idx="9">
                  <c:v>0.26425837958735587</c:v>
                </c:pt>
                <c:pt idx="12">
                  <c:v>0.17330416765506684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D72-410C-8A1E-958445C77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68-4542-A389-117B09234A8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14489</c:v>
                </c:pt>
                <c:pt idx="1">
                  <c:v>11233</c:v>
                </c:pt>
                <c:pt idx="2">
                  <c:v>14765</c:v>
                </c:pt>
                <c:pt idx="3">
                  <c:v>14959</c:v>
                </c:pt>
                <c:pt idx="4">
                  <c:v>17004</c:v>
                </c:pt>
                <c:pt idx="5">
                  <c:v>25873</c:v>
                </c:pt>
                <c:pt idx="6">
                  <c:v>27771</c:v>
                </c:pt>
                <c:pt idx="7">
                  <c:v>28588</c:v>
                </c:pt>
                <c:pt idx="8">
                  <c:v>28967</c:v>
                </c:pt>
                <c:pt idx="9">
                  <c:v>27747</c:v>
                </c:pt>
                <c:pt idx="10">
                  <c:v>26555</c:v>
                </c:pt>
                <c:pt idx="11">
                  <c:v>26740</c:v>
                </c:pt>
                <c:pt idx="12">
                  <c:v>264691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8-4542-A389-117B09234A87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68-4542-A389-117B09234A87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17498</c:v>
                </c:pt>
                <c:pt idx="1">
                  <c:v>23849</c:v>
                </c:pt>
                <c:pt idx="2">
                  <c:v>27624</c:v>
                </c:pt>
                <c:pt idx="3">
                  <c:v>24835</c:v>
                </c:pt>
                <c:pt idx="4">
                  <c:v>27190</c:v>
                </c:pt>
                <c:pt idx="5">
                  <c:v>27823</c:v>
                </c:pt>
                <c:pt idx="6">
                  <c:v>29690</c:v>
                </c:pt>
                <c:pt idx="7">
                  <c:v>29356</c:v>
                </c:pt>
                <c:pt idx="8">
                  <c:v>25088</c:v>
                </c:pt>
                <c:pt idx="9">
                  <c:v>26374</c:v>
                </c:pt>
                <c:pt idx="10">
                  <c:v>25067</c:v>
                </c:pt>
                <c:pt idx="11">
                  <c:v>26095</c:v>
                </c:pt>
                <c:pt idx="12">
                  <c:v>310489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8-4542-A389-117B09234A87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68-4542-A389-117B09234A8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21506</c:v>
                </c:pt>
                <c:pt idx="1">
                  <c:v>18510</c:v>
                </c:pt>
                <c:pt idx="2">
                  <c:v>20334</c:v>
                </c:pt>
                <c:pt idx="3">
                  <c:v>21526</c:v>
                </c:pt>
                <c:pt idx="4">
                  <c:v>26561</c:v>
                </c:pt>
                <c:pt idx="5">
                  <c:v>24773</c:v>
                </c:pt>
                <c:pt idx="6">
                  <c:v>28903</c:v>
                </c:pt>
                <c:pt idx="7">
                  <c:v>29813</c:v>
                </c:pt>
                <c:pt idx="8">
                  <c:v>28026</c:v>
                </c:pt>
                <c:pt idx="9">
                  <c:v>26698</c:v>
                </c:pt>
                <c:pt idx="10">
                  <c:v>24723</c:v>
                </c:pt>
                <c:pt idx="11">
                  <c:v>24969</c:v>
                </c:pt>
                <c:pt idx="12">
                  <c:v>296342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8-4542-A389-117B09234A87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68-4542-A389-117B09234A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768-4542-A389-117B09234A8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28548</c:v>
                </c:pt>
                <c:pt idx="1">
                  <c:v>28126</c:v>
                </c:pt>
                <c:pt idx="2">
                  <c:v>29262</c:v>
                </c:pt>
                <c:pt idx="3">
                  <c:v>24001</c:v>
                </c:pt>
                <c:pt idx="4">
                  <c:v>30824</c:v>
                </c:pt>
                <c:pt idx="5">
                  <c:v>31196</c:v>
                </c:pt>
                <c:pt idx="6">
                  <c:v>31456</c:v>
                </c:pt>
                <c:pt idx="7">
                  <c:v>31207</c:v>
                </c:pt>
                <c:pt idx="8">
                  <c:v>25652</c:v>
                </c:pt>
                <c:pt idx="9">
                  <c:v>26435</c:v>
                </c:pt>
                <c:pt idx="12">
                  <c:v>286707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68-4542-A389-117B0923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68-4542-A389-117B09234A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68-4542-A389-117B09234A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68-4542-A389-117B09234A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68-4542-A389-117B09234A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68-4542-A389-117B09234A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68-4542-A389-117B09234A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68-4542-A389-117B09234A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68-4542-A389-117B09234A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68-4542-A389-117B09234A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68-4542-A389-117B09234A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68-4542-A389-117B09234A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68-4542-A389-117B09234A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68-4542-A389-117B09234A87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0.32744350413838008</c:v>
                </c:pt>
                <c:pt idx="1">
                  <c:v>0.51950297136682866</c:v>
                </c:pt>
                <c:pt idx="2">
                  <c:v>0.43906757155503096</c:v>
                </c:pt>
                <c:pt idx="3">
                  <c:v>0.11497723682988004</c:v>
                </c:pt>
                <c:pt idx="4">
                  <c:v>0.16049847520801164</c:v>
                </c:pt>
                <c:pt idx="5">
                  <c:v>0.25927420982521299</c:v>
                </c:pt>
                <c:pt idx="6">
                  <c:v>8.8329931149015772E-2</c:v>
                </c:pt>
                <c:pt idx="7">
                  <c:v>4.6758125649884352E-2</c:v>
                </c:pt>
                <c:pt idx="8">
                  <c:v>-8.470705773210585E-2</c:v>
                </c:pt>
                <c:pt idx="9">
                  <c:v>-9.8509251629335104E-3</c:v>
                </c:pt>
                <c:pt idx="12">
                  <c:v>0.16240421650111503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68-4542-A389-117B09234A87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0.97032231347919118</c:v>
                </c:pt>
                <c:pt idx="1">
                  <c:v>1.5038725184723583</c:v>
                </c:pt>
                <c:pt idx="2">
                  <c:v>0.98184896715204872</c:v>
                </c:pt>
                <c:pt idx="3">
                  <c:v>0.60445216926265122</c:v>
                </c:pt>
                <c:pt idx="4">
                  <c:v>0.81274994119030808</c:v>
                </c:pt>
                <c:pt idx="5">
                  <c:v>0.20573570904031224</c:v>
                </c:pt>
                <c:pt idx="6">
                  <c:v>0.13269237693997327</c:v>
                </c:pt>
                <c:pt idx="7">
                  <c:v>9.1611865118231384E-2</c:v>
                </c:pt>
                <c:pt idx="8">
                  <c:v>-0.11444057030413923</c:v>
                </c:pt>
                <c:pt idx="9">
                  <c:v>-4.728439110534477E-2</c:v>
                </c:pt>
                <c:pt idx="12">
                  <c:v>0.35625555828870925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68-4542-A389-117B0923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3-433F-BA13-1A88BCF1185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40894</c:v>
                </c:pt>
                <c:pt idx="1">
                  <c:v>42729</c:v>
                </c:pt>
                <c:pt idx="2">
                  <c:v>42739</c:v>
                </c:pt>
                <c:pt idx="3">
                  <c:v>33080</c:v>
                </c:pt>
                <c:pt idx="4">
                  <c:v>25202</c:v>
                </c:pt>
                <c:pt idx="5">
                  <c:v>37299</c:v>
                </c:pt>
                <c:pt idx="6">
                  <c:v>54762</c:v>
                </c:pt>
                <c:pt idx="7">
                  <c:v>47149</c:v>
                </c:pt>
                <c:pt idx="8">
                  <c:v>37741</c:v>
                </c:pt>
                <c:pt idx="9">
                  <c:v>36272</c:v>
                </c:pt>
                <c:pt idx="10">
                  <c:v>40623</c:v>
                </c:pt>
                <c:pt idx="11">
                  <c:v>40078</c:v>
                </c:pt>
                <c:pt idx="12">
                  <c:v>478568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3-433F-BA13-1A88BCF1185C}"/>
            </c:ext>
          </c:extLst>
        </c:ser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E3-433F-BA13-1A88BCF1185C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24239</c:v>
                </c:pt>
                <c:pt idx="1">
                  <c:v>26617</c:v>
                </c:pt>
                <c:pt idx="2">
                  <c:v>27574</c:v>
                </c:pt>
                <c:pt idx="3">
                  <c:v>22852</c:v>
                </c:pt>
                <c:pt idx="4">
                  <c:v>13692</c:v>
                </c:pt>
                <c:pt idx="5">
                  <c:v>15947</c:v>
                </c:pt>
                <c:pt idx="6">
                  <c:v>22949</c:v>
                </c:pt>
                <c:pt idx="7">
                  <c:v>27464</c:v>
                </c:pt>
                <c:pt idx="8">
                  <c:v>19192</c:v>
                </c:pt>
                <c:pt idx="9">
                  <c:v>23206</c:v>
                </c:pt>
                <c:pt idx="10">
                  <c:v>28403</c:v>
                </c:pt>
                <c:pt idx="11">
                  <c:v>28386</c:v>
                </c:pt>
                <c:pt idx="12">
                  <c:v>280521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E3-433F-BA13-1A88BCF1185C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E3-433F-BA13-1A88BCF1185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29362</c:v>
                </c:pt>
                <c:pt idx="1">
                  <c:v>28295</c:v>
                </c:pt>
                <c:pt idx="2">
                  <c:v>29030</c:v>
                </c:pt>
                <c:pt idx="3">
                  <c:v>24480</c:v>
                </c:pt>
                <c:pt idx="4">
                  <c:v>18346</c:v>
                </c:pt>
                <c:pt idx="5">
                  <c:v>18927</c:v>
                </c:pt>
                <c:pt idx="6">
                  <c:v>26512</c:v>
                </c:pt>
                <c:pt idx="7">
                  <c:v>31400</c:v>
                </c:pt>
                <c:pt idx="8">
                  <c:v>23909</c:v>
                </c:pt>
                <c:pt idx="9">
                  <c:v>27467</c:v>
                </c:pt>
                <c:pt idx="10">
                  <c:v>28858</c:v>
                </c:pt>
                <c:pt idx="11">
                  <c:v>30289</c:v>
                </c:pt>
                <c:pt idx="12">
                  <c:v>316875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E3-433F-BA13-1A88BCF1185C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E3-433F-BA13-1A88BCF1185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5E3-433F-BA13-1A88BCF1185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31119</c:v>
                </c:pt>
                <c:pt idx="1">
                  <c:v>24823</c:v>
                </c:pt>
                <c:pt idx="2">
                  <c:v>31003</c:v>
                </c:pt>
                <c:pt idx="3">
                  <c:v>23629</c:v>
                </c:pt>
                <c:pt idx="4">
                  <c:v>21064</c:v>
                </c:pt>
                <c:pt idx="5">
                  <c:v>19896</c:v>
                </c:pt>
                <c:pt idx="6">
                  <c:v>26909</c:v>
                </c:pt>
                <c:pt idx="7">
                  <c:v>31177</c:v>
                </c:pt>
                <c:pt idx="8">
                  <c:v>23395</c:v>
                </c:pt>
                <c:pt idx="9">
                  <c:v>28050</c:v>
                </c:pt>
                <c:pt idx="12">
                  <c:v>261065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E3-433F-BA13-1A88BCF1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E3-433F-BA13-1A88BCF1185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E3-433F-BA13-1A88BCF1185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E3-433F-BA13-1A88BCF1185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E3-433F-BA13-1A88BCF1185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E3-433F-BA13-1A88BCF1185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E3-433F-BA13-1A88BCF1185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E3-433F-BA13-1A88BCF1185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E3-433F-BA13-1A88BCF1185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E3-433F-BA13-1A88BCF1185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E3-433F-BA13-1A88BCF1185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E3-433F-BA13-1A88BCF1185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E3-433F-BA13-1A88BCF1185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E3-433F-BA13-1A88BCF1185C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5.9839248007628854E-2</c:v>
                </c:pt>
                <c:pt idx="1">
                  <c:v>-0.12270719208340697</c:v>
                </c:pt>
                <c:pt idx="2">
                  <c:v>6.7964174991388182E-2</c:v>
                </c:pt>
                <c:pt idx="3">
                  <c:v>-3.4763071895424824E-2</c:v>
                </c:pt>
                <c:pt idx="4">
                  <c:v>0.14815218576256406</c:v>
                </c:pt>
                <c:pt idx="5">
                  <c:v>5.1196703122523335E-2</c:v>
                </c:pt>
                <c:pt idx="6">
                  <c:v>1.4974351237175609E-2</c:v>
                </c:pt>
                <c:pt idx="7">
                  <c:v>-7.1019108280254706E-3</c:v>
                </c:pt>
                <c:pt idx="8">
                  <c:v>-2.1498180601447148E-2</c:v>
                </c:pt>
                <c:pt idx="9">
                  <c:v>2.1225470564677718E-2</c:v>
                </c:pt>
                <c:pt idx="12">
                  <c:v>1.2947758877576376E-2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5E3-433F-BA13-1A88BCF1185C}"/>
            </c:ext>
          </c:extLst>
        </c:ser>
        <c:ser>
          <c:idx val="4"/>
          <c:order val="5"/>
          <c:tx>
            <c:strRef>
              <c:f>'Pernocta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cat'!$O$97:$O$109</c:f>
              <c:numCache>
                <c:formatCode>0.0%</c:formatCode>
                <c:ptCount val="13"/>
                <c:pt idx="0">
                  <c:v>-0.23903262092238475</c:v>
                </c:pt>
                <c:pt idx="1">
                  <c:v>-0.41905965503522202</c:v>
                </c:pt>
                <c:pt idx="2">
                  <c:v>-0.27459697232036318</c:v>
                </c:pt>
                <c:pt idx="3">
                  <c:v>-0.28570133010882703</c:v>
                </c:pt>
                <c:pt idx="4">
                  <c:v>-0.16419331799063563</c:v>
                </c:pt>
                <c:pt idx="5">
                  <c:v>-0.46658087348186283</c:v>
                </c:pt>
                <c:pt idx="6">
                  <c:v>-0.50861911544501659</c:v>
                </c:pt>
                <c:pt idx="7">
                  <c:v>-0.33875585908502837</c:v>
                </c:pt>
                <c:pt idx="8">
                  <c:v>-0.38011711401393711</c:v>
                </c:pt>
                <c:pt idx="9">
                  <c:v>-0.22667622408469346</c:v>
                </c:pt>
                <c:pt idx="12">
                  <c:v>-0.3438385189020452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5E3-433F-BA13-1A88BCF1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BC-4639-AD84-861B8CF421D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7.9195542046605878</c:v>
                </c:pt>
                <c:pt idx="1">
                  <c:v>7.5339957342766475</c:v>
                </c:pt>
                <c:pt idx="2">
                  <c:v>7.0478314294816364</c:v>
                </c:pt>
                <c:pt idx="3">
                  <c:v>7.060589492519509</c:v>
                </c:pt>
                <c:pt idx="4">
                  <c:v>8.7339009392526528</c:v>
                </c:pt>
                <c:pt idx="5">
                  <c:v>7.5460757920894599</c:v>
                </c:pt>
                <c:pt idx="6">
                  <c:v>7.2991793386434951</c:v>
                </c:pt>
                <c:pt idx="7">
                  <c:v>7.3596665182726939</c:v>
                </c:pt>
                <c:pt idx="8">
                  <c:v>7.4095895977245023</c:v>
                </c:pt>
                <c:pt idx="9">
                  <c:v>7.0818751918607203</c:v>
                </c:pt>
                <c:pt idx="10">
                  <c:v>7.4287101886406628</c:v>
                </c:pt>
                <c:pt idx="11">
                  <c:v>7.1260608372270431</c:v>
                </c:pt>
                <c:pt idx="12">
                  <c:v>7.4203753436920517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C-4639-AD84-861B8CF421DE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BC-4639-AD84-861B8CF421DE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7.3644056930375692</c:v>
                </c:pt>
                <c:pt idx="1">
                  <c:v>6.5212775777716239</c:v>
                </c:pt>
                <c:pt idx="2">
                  <c:v>6.6980792586928164</c:v>
                </c:pt>
                <c:pt idx="3">
                  <c:v>6.3827739181384446</c:v>
                </c:pt>
                <c:pt idx="4">
                  <c:v>6.2174707421855713</c:v>
                </c:pt>
                <c:pt idx="5">
                  <c:v>7.000953086942709</c:v>
                </c:pt>
                <c:pt idx="6">
                  <c:v>6.9023408766388297</c:v>
                </c:pt>
                <c:pt idx="7">
                  <c:v>7.2397501926274384</c:v>
                </c:pt>
                <c:pt idx="8">
                  <c:v>6.7605067064083455</c:v>
                </c:pt>
                <c:pt idx="9">
                  <c:v>6.9025843149549875</c:v>
                </c:pt>
                <c:pt idx="10">
                  <c:v>7.2594999762797094</c:v>
                </c:pt>
                <c:pt idx="11">
                  <c:v>6.7056474124973162</c:v>
                </c:pt>
                <c:pt idx="12">
                  <c:v>6.81836284648623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BC-4639-AD84-861B8CF421DE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BC-4639-AD84-861B8CF421D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7.2885726989773234</c:v>
                </c:pt>
                <c:pt idx="1">
                  <c:v>6.7735424066533829</c:v>
                </c:pt>
                <c:pt idx="2">
                  <c:v>6.7377011388261332</c:v>
                </c:pt>
                <c:pt idx="3">
                  <c:v>6.1673905637881115</c:v>
                </c:pt>
                <c:pt idx="4">
                  <c:v>6.5183552234649831</c:v>
                </c:pt>
                <c:pt idx="5">
                  <c:v>6.7547590790410634</c:v>
                </c:pt>
                <c:pt idx="6">
                  <c:v>6.8557834898665346</c:v>
                </c:pt>
                <c:pt idx="7">
                  <c:v>7.1337124926456168</c:v>
                </c:pt>
                <c:pt idx="8">
                  <c:v>6.8220845019451737</c:v>
                </c:pt>
                <c:pt idx="9">
                  <c:v>6.8264086055904345</c:v>
                </c:pt>
                <c:pt idx="10">
                  <c:v>6.7909695542611646</c:v>
                </c:pt>
                <c:pt idx="11">
                  <c:v>6.5663159638803741</c:v>
                </c:pt>
                <c:pt idx="12">
                  <c:v>6.7723569064660403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BC-4639-AD84-861B8CF421DE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BC-4639-AD84-861B8CF421D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5BC-4639-AD84-861B8CF421D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7.65598233995585</c:v>
                </c:pt>
                <c:pt idx="1">
                  <c:v>6.9712386605911121</c:v>
                </c:pt>
                <c:pt idx="2">
                  <c:v>6.4654920309986839</c:v>
                </c:pt>
                <c:pt idx="3">
                  <c:v>6.965188020716055</c:v>
                </c:pt>
                <c:pt idx="4">
                  <c:v>6.820077615250117</c:v>
                </c:pt>
                <c:pt idx="5">
                  <c:v>6.8785517271573049</c:v>
                </c:pt>
                <c:pt idx="6">
                  <c:v>6.9805567830313739</c:v>
                </c:pt>
                <c:pt idx="7">
                  <c:v>7.0900904459101861</c:v>
                </c:pt>
                <c:pt idx="8">
                  <c:v>6.8866018317439339</c:v>
                </c:pt>
                <c:pt idx="9">
                  <c:v>6.499798836911598</c:v>
                </c:pt>
                <c:pt idx="10">
                  <c:v>0</c:v>
                </c:pt>
                <c:pt idx="11">
                  <c:v>0</c:v>
                </c:pt>
                <c:pt idx="12">
                  <c:v>6.9067039314637348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BC-4639-AD84-861B8CF42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BC-4639-AD84-861B8CF421D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BC-4639-AD84-861B8CF421D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BC-4639-AD84-861B8CF421D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BC-4639-AD84-861B8CF421D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BC-4639-AD84-861B8CF421D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BC-4639-AD84-861B8CF421D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BC-4639-AD84-861B8CF421D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BC-4639-AD84-861B8CF421D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BC-4639-AD84-861B8CF421D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BC-4639-AD84-861B8CF421D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BC-4639-AD84-861B8CF421D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BC-4639-AD84-861B8CF421D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BC-4639-AD84-861B8CF421DE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0.36740964097852657</c:v>
                </c:pt>
                <c:pt idx="1">
                  <c:v>0.19769625393772916</c:v>
                </c:pt>
                <c:pt idx="2">
                  <c:v>-0.27220910782744934</c:v>
                </c:pt>
                <c:pt idx="3">
                  <c:v>0.79779745692794357</c:v>
                </c:pt>
                <c:pt idx="4">
                  <c:v>0.30172239178513394</c:v>
                </c:pt>
                <c:pt idx="5">
                  <c:v>0.12379264811624147</c:v>
                </c:pt>
                <c:pt idx="6">
                  <c:v>0.12477329316483932</c:v>
                </c:pt>
                <c:pt idx="7">
                  <c:v>-4.3622046735430686E-2</c:v>
                </c:pt>
                <c:pt idx="8">
                  <c:v>6.4517329798760237E-2</c:v>
                </c:pt>
                <c:pt idx="9">
                  <c:v>-0.32660976867883651</c:v>
                </c:pt>
                <c:pt idx="10">
                  <c:v>0</c:v>
                </c:pt>
                <c:pt idx="11">
                  <c:v>0</c:v>
                </c:pt>
                <c:pt idx="12">
                  <c:v>0.11469976199208531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5BC-4639-AD84-861B8CF421DE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-0.26357186470473781</c:v>
                </c:pt>
                <c:pt idx="1">
                  <c:v>-0.5627570736855354</c:v>
                </c:pt>
                <c:pt idx="2">
                  <c:v>-0.58233939848295257</c:v>
                </c:pt>
                <c:pt idx="3">
                  <c:v>-9.540147180345393E-2</c:v>
                </c:pt>
                <c:pt idx="4">
                  <c:v>-1.9138233240025357</c:v>
                </c:pt>
                <c:pt idx="5">
                  <c:v>-0.66752406493215499</c:v>
                </c:pt>
                <c:pt idx="6">
                  <c:v>-0.31862255561212116</c:v>
                </c:pt>
                <c:pt idx="7">
                  <c:v>-0.2695760723625078</c:v>
                </c:pt>
                <c:pt idx="8">
                  <c:v>-0.5229877659805684</c:v>
                </c:pt>
                <c:pt idx="9">
                  <c:v>-0.58207635494912235</c:v>
                </c:pt>
                <c:pt idx="10">
                  <c:v>0</c:v>
                </c:pt>
                <c:pt idx="11">
                  <c:v>0</c:v>
                </c:pt>
                <c:pt idx="12">
                  <c:v>-0.54233249867804645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5BC-4639-AD84-861B8CF42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55-498A-BC7A-4D926C21EBC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4.7893120393120396</c:v>
                </c:pt>
                <c:pt idx="1">
                  <c:v>3.8033419023136248</c:v>
                </c:pt>
                <c:pt idx="2">
                  <c:v>3.8112359550561798</c:v>
                </c:pt>
                <c:pt idx="3">
                  <c:v>4.5026146419951729</c:v>
                </c:pt>
                <c:pt idx="4">
                  <c:v>5.79195436805764</c:v>
                </c:pt>
                <c:pt idx="5">
                  <c:v>6.8252631578947369</c:v>
                </c:pt>
                <c:pt idx="6">
                  <c:v>3.4445435622955696</c:v>
                </c:pt>
                <c:pt idx="7">
                  <c:v>3.7913226032190344</c:v>
                </c:pt>
                <c:pt idx="8">
                  <c:v>4.485606579849212</c:v>
                </c:pt>
                <c:pt idx="9">
                  <c:v>3.807153965785381</c:v>
                </c:pt>
                <c:pt idx="10">
                  <c:v>3.5686884396060137</c:v>
                </c:pt>
                <c:pt idx="11">
                  <c:v>3.6236462093862816</c:v>
                </c:pt>
                <c:pt idx="12">
                  <c:v>4.2325295653509443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5-498A-BC7A-4D926C21EBC9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55-498A-BC7A-4D926C21EBC9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5.724462365591398</c:v>
                </c:pt>
                <c:pt idx="1">
                  <c:v>2.9379509379509381</c:v>
                </c:pt>
                <c:pt idx="2">
                  <c:v>3.2213947190250507</c:v>
                </c:pt>
                <c:pt idx="3">
                  <c:v>2.8110674525212835</c:v>
                </c:pt>
                <c:pt idx="4">
                  <c:v>2.6286314315715784</c:v>
                </c:pt>
                <c:pt idx="5">
                  <c:v>3.6400807672892479</c:v>
                </c:pt>
                <c:pt idx="6">
                  <c:v>4.1811648079306076</c:v>
                </c:pt>
                <c:pt idx="7">
                  <c:v>4.0331521739130434</c:v>
                </c:pt>
                <c:pt idx="8">
                  <c:v>3.5713871154962273</c:v>
                </c:pt>
                <c:pt idx="9">
                  <c:v>3.554815263476681</c:v>
                </c:pt>
                <c:pt idx="10">
                  <c:v>3.6112132352941178</c:v>
                </c:pt>
                <c:pt idx="11">
                  <c:v>4.1630076838638859</c:v>
                </c:pt>
                <c:pt idx="12">
                  <c:v>3.6206255806751315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55-498A-BC7A-4D926C21EBC9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55-498A-BC7A-4D926C21EBC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4.65979381443299</c:v>
                </c:pt>
                <c:pt idx="1">
                  <c:v>4.0410122164048863</c:v>
                </c:pt>
                <c:pt idx="2">
                  <c:v>3.6146943353897925</c:v>
                </c:pt>
                <c:pt idx="3">
                  <c:v>2.8504016064257027</c:v>
                </c:pt>
                <c:pt idx="4">
                  <c:v>3.2831715210355985</c:v>
                </c:pt>
                <c:pt idx="5">
                  <c:v>3.3483852529294085</c:v>
                </c:pt>
                <c:pt idx="6">
                  <c:v>3.8014415252266915</c:v>
                </c:pt>
                <c:pt idx="7">
                  <c:v>4.0018788163457026</c:v>
                </c:pt>
                <c:pt idx="8">
                  <c:v>3.6274393849793021</c:v>
                </c:pt>
                <c:pt idx="9">
                  <c:v>3.2132940681531341</c:v>
                </c:pt>
                <c:pt idx="10">
                  <c:v>3.4485981308411215</c:v>
                </c:pt>
                <c:pt idx="11">
                  <c:v>3.404673393520977</c:v>
                </c:pt>
                <c:pt idx="12">
                  <c:v>3.5630895121494159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55-498A-BC7A-4D926C21EBC9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55-498A-BC7A-4D926C21EBC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455-498A-BC7A-4D926C21EBC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4.4990310077519382</c:v>
                </c:pt>
                <c:pt idx="1">
                  <c:v>2.5011169024571855</c:v>
                </c:pt>
                <c:pt idx="2">
                  <c:v>3.1333333333333333</c:v>
                </c:pt>
                <c:pt idx="3">
                  <c:v>3.7895878524945772</c:v>
                </c:pt>
                <c:pt idx="4">
                  <c:v>3.0149592021758838</c:v>
                </c:pt>
                <c:pt idx="5">
                  <c:v>3.406364301389905</c:v>
                </c:pt>
                <c:pt idx="6">
                  <c:v>3.6836089494163424</c:v>
                </c:pt>
                <c:pt idx="7">
                  <c:v>3.593650159744409</c:v>
                </c:pt>
                <c:pt idx="8">
                  <c:v>3.963002114164905</c:v>
                </c:pt>
                <c:pt idx="9">
                  <c:v>3.3147033533963888</c:v>
                </c:pt>
                <c:pt idx="10">
                  <c:v>0</c:v>
                </c:pt>
                <c:pt idx="11">
                  <c:v>0</c:v>
                </c:pt>
                <c:pt idx="12">
                  <c:v>3.4923541627336228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55-498A-BC7A-4D926C21E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55-498A-BC7A-4D926C21EBC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55-498A-BC7A-4D926C21EBC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55-498A-BC7A-4D926C21EBC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55-498A-BC7A-4D926C21EBC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55-498A-BC7A-4D926C21EBC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55-498A-BC7A-4D926C21EBC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55-498A-BC7A-4D926C21EBC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55-498A-BC7A-4D926C21EBC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55-498A-BC7A-4D926C21EBC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55-498A-BC7A-4D926C21EBC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55-498A-BC7A-4D926C21EBC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55-498A-BC7A-4D926C21EBC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55-498A-BC7A-4D926C21EBC9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-0.16076280668105181</c:v>
                </c:pt>
                <c:pt idx="1">
                  <c:v>-1.5398953139477007</c:v>
                </c:pt>
                <c:pt idx="2">
                  <c:v>-0.48136100205645915</c:v>
                </c:pt>
                <c:pt idx="3">
                  <c:v>0.93918624606887446</c:v>
                </c:pt>
                <c:pt idx="4">
                  <c:v>-0.26821231885971475</c:v>
                </c:pt>
                <c:pt idx="5">
                  <c:v>5.7979048460496507E-2</c:v>
                </c:pt>
                <c:pt idx="6">
                  <c:v>-0.11783257581034912</c:v>
                </c:pt>
                <c:pt idx="7">
                  <c:v>-0.40822865660129359</c:v>
                </c:pt>
                <c:pt idx="8">
                  <c:v>0.33556272918560293</c:v>
                </c:pt>
                <c:pt idx="9">
                  <c:v>0.10140928524325465</c:v>
                </c:pt>
                <c:pt idx="10">
                  <c:v>0</c:v>
                </c:pt>
                <c:pt idx="11">
                  <c:v>0</c:v>
                </c:pt>
                <c:pt idx="12">
                  <c:v>-8.6169978543976011E-2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455-498A-BC7A-4D926C21EBC9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-0.29028103156010143</c:v>
                </c:pt>
                <c:pt idx="1">
                  <c:v>-1.3022249998564392</c:v>
                </c:pt>
                <c:pt idx="2">
                  <c:v>-0.67790262172284654</c:v>
                </c:pt>
                <c:pt idx="3">
                  <c:v>-0.71302678950059573</c:v>
                </c:pt>
                <c:pt idx="4">
                  <c:v>-2.7769951658817562</c:v>
                </c:pt>
                <c:pt idx="5">
                  <c:v>-3.4188988565048319</c:v>
                </c:pt>
                <c:pt idx="6">
                  <c:v>0.23906538712077285</c:v>
                </c:pt>
                <c:pt idx="7">
                  <c:v>-0.19767244347462531</c:v>
                </c:pt>
                <c:pt idx="8">
                  <c:v>-0.52260446568430696</c:v>
                </c:pt>
                <c:pt idx="9">
                  <c:v>-0.49245061238899224</c:v>
                </c:pt>
                <c:pt idx="10">
                  <c:v>0</c:v>
                </c:pt>
                <c:pt idx="11">
                  <c:v>0</c:v>
                </c:pt>
                <c:pt idx="12">
                  <c:v>-0.80364892666587551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455-498A-BC7A-4D926C21E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4A-4561-89CD-B5B376BAE35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3.5772179627601313</c:v>
                </c:pt>
                <c:pt idx="1">
                  <c:v>3.0201765447667088</c:v>
                </c:pt>
                <c:pt idx="2">
                  <c:v>2.6838193253287592</c:v>
                </c:pt>
                <c:pt idx="3">
                  <c:v>4.5868725868725866</c:v>
                </c:pt>
                <c:pt idx="4">
                  <c:v>11.237410071942445</c:v>
                </c:pt>
                <c:pt idx="5">
                  <c:v>6.9779411764705879</c:v>
                </c:pt>
                <c:pt idx="6">
                  <c:v>4.9152876280535853</c:v>
                </c:pt>
                <c:pt idx="7">
                  <c:v>5.3558235959291371</c:v>
                </c:pt>
                <c:pt idx="8">
                  <c:v>4.2733615748816343</c:v>
                </c:pt>
                <c:pt idx="9">
                  <c:v>3.8845196615231457</c:v>
                </c:pt>
                <c:pt idx="10">
                  <c:v>4.3718592964824117</c:v>
                </c:pt>
                <c:pt idx="11">
                  <c:v>4.5031347962382444</c:v>
                </c:pt>
                <c:pt idx="12">
                  <c:v>4.7410451007879342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A-4561-89CD-B5B376BAE35E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4A-4561-89CD-B5B376BAE35E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5.7339805825242722</c:v>
                </c:pt>
                <c:pt idx="1">
                  <c:v>4.2582524271844662</c:v>
                </c:pt>
                <c:pt idx="2">
                  <c:v>4.8299445471349349</c:v>
                </c:pt>
                <c:pt idx="3">
                  <c:v>3.7936046511627906</c:v>
                </c:pt>
                <c:pt idx="4">
                  <c:v>3.9125596184419713</c:v>
                </c:pt>
                <c:pt idx="5">
                  <c:v>5.4429347826086953</c:v>
                </c:pt>
                <c:pt idx="6">
                  <c:v>6.2126563649742454</c:v>
                </c:pt>
                <c:pt idx="7">
                  <c:v>6.4098601913171454</c:v>
                </c:pt>
                <c:pt idx="8">
                  <c:v>5.5612691466083151</c:v>
                </c:pt>
                <c:pt idx="9">
                  <c:v>4.6286201022146507</c:v>
                </c:pt>
                <c:pt idx="10">
                  <c:v>4.5814977973568283</c:v>
                </c:pt>
                <c:pt idx="11">
                  <c:v>4.6321559074299632</c:v>
                </c:pt>
                <c:pt idx="12">
                  <c:v>5.2284492213204654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4A-4561-89CD-B5B376BAE35E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4A-4561-89CD-B5B376BAE35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5.0429362880886428</c:v>
                </c:pt>
                <c:pt idx="1">
                  <c:v>4.5245579567779961</c:v>
                </c:pt>
                <c:pt idx="2">
                  <c:v>4.1807228915662646</c:v>
                </c:pt>
                <c:pt idx="3">
                  <c:v>4.0883054892601436</c:v>
                </c:pt>
                <c:pt idx="4">
                  <c:v>3.9587750294464077</c:v>
                </c:pt>
                <c:pt idx="5">
                  <c:v>4.3403590944574555</c:v>
                </c:pt>
                <c:pt idx="6">
                  <c:v>5.4324683965402532</c:v>
                </c:pt>
                <c:pt idx="7">
                  <c:v>5.612125162972621</c:v>
                </c:pt>
                <c:pt idx="8">
                  <c:v>5.5102239532619279</c:v>
                </c:pt>
                <c:pt idx="9">
                  <c:v>4.8662790697674421</c:v>
                </c:pt>
                <c:pt idx="10">
                  <c:v>4.4314049586776862</c:v>
                </c:pt>
                <c:pt idx="11">
                  <c:v>4.2139201637666321</c:v>
                </c:pt>
                <c:pt idx="12">
                  <c:v>4.7866134751773046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4A-4561-89CD-B5B376BAE35E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4A-4561-89CD-B5B376BAE3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64A-4561-89CD-B5B376BAE35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5.8047722342733188</c:v>
                </c:pt>
                <c:pt idx="1">
                  <c:v>3.5454545454545454</c:v>
                </c:pt>
                <c:pt idx="2">
                  <c:v>4.1143911439114387</c:v>
                </c:pt>
                <c:pt idx="3">
                  <c:v>4.7992895204262878</c:v>
                </c:pt>
                <c:pt idx="4">
                  <c:v>4.9326145552560643</c:v>
                </c:pt>
                <c:pt idx="5">
                  <c:v>4.7995337995337994</c:v>
                </c:pt>
                <c:pt idx="6">
                  <c:v>6.0435855263157894</c:v>
                </c:pt>
                <c:pt idx="7">
                  <c:v>5.8556461001164148</c:v>
                </c:pt>
                <c:pt idx="8">
                  <c:v>5.8552746294681777</c:v>
                </c:pt>
                <c:pt idx="9">
                  <c:v>5.0836909871244638</c:v>
                </c:pt>
                <c:pt idx="10">
                  <c:v>0</c:v>
                </c:pt>
                <c:pt idx="11">
                  <c:v>0</c:v>
                </c:pt>
                <c:pt idx="12">
                  <c:v>5.2718816541521907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4A-4561-89CD-B5B376BAE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4A-4561-89CD-B5B376BAE3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4A-4561-89CD-B5B376BAE3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4A-4561-89CD-B5B376BAE3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4A-4561-89CD-B5B376BAE3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4A-4561-89CD-B5B376BAE3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4A-4561-89CD-B5B376BAE3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4A-4561-89CD-B5B376BAE3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4A-4561-89CD-B5B376BAE3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4A-4561-89CD-B5B376BAE3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4A-4561-89CD-B5B376BAE3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4A-4561-89CD-B5B376BAE3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4A-4561-89CD-B5B376BAE3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4A-4561-89CD-B5B376BAE35E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0.76183594618467598</c:v>
                </c:pt>
                <c:pt idx="1">
                  <c:v>-0.97910341132345069</c:v>
                </c:pt>
                <c:pt idx="2">
                  <c:v>-6.6331747654825968E-2</c:v>
                </c:pt>
                <c:pt idx="3">
                  <c:v>0.71098403116614417</c:v>
                </c:pt>
                <c:pt idx="4">
                  <c:v>0.9738395258096566</c:v>
                </c:pt>
                <c:pt idx="5">
                  <c:v>0.45917470507634395</c:v>
                </c:pt>
                <c:pt idx="6">
                  <c:v>0.61111712977553623</c:v>
                </c:pt>
                <c:pt idx="7">
                  <c:v>0.24352093714379386</c:v>
                </c:pt>
                <c:pt idx="8">
                  <c:v>0.34505067620624974</c:v>
                </c:pt>
                <c:pt idx="9">
                  <c:v>0.2174119173570217</c:v>
                </c:pt>
                <c:pt idx="10">
                  <c:v>0</c:v>
                </c:pt>
                <c:pt idx="11">
                  <c:v>0</c:v>
                </c:pt>
                <c:pt idx="12">
                  <c:v>0.40541434130418086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4A-4561-89CD-B5B376BAE35E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2.2275542715131875</c:v>
                </c:pt>
                <c:pt idx="1">
                  <c:v>0.52527800068783659</c:v>
                </c:pt>
                <c:pt idx="2">
                  <c:v>1.4305718185826795</c:v>
                </c:pt>
                <c:pt idx="3">
                  <c:v>0.21241693355370117</c:v>
                </c:pt>
                <c:pt idx="4">
                  <c:v>-6.3047955166863812</c:v>
                </c:pt>
                <c:pt idx="5">
                  <c:v>-2.1784073769367884</c:v>
                </c:pt>
                <c:pt idx="6">
                  <c:v>1.1282978982622041</c:v>
                </c:pt>
                <c:pt idx="7">
                  <c:v>0.49982250418727769</c:v>
                </c:pt>
                <c:pt idx="8">
                  <c:v>1.5819130545865434</c:v>
                </c:pt>
                <c:pt idx="9">
                  <c:v>1.1991713256013181</c:v>
                </c:pt>
                <c:pt idx="10">
                  <c:v>0</c:v>
                </c:pt>
                <c:pt idx="11">
                  <c:v>0</c:v>
                </c:pt>
                <c:pt idx="12">
                  <c:v>0.49440554641978451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64A-4561-89CD-B5B376BAE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6E-4F96-BFB3-0BBE5F149F6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6.337062937062937</c:v>
                </c:pt>
                <c:pt idx="1">
                  <c:v>4.6173001310615991</c:v>
                </c:pt>
                <c:pt idx="2">
                  <c:v>4.6852836879432624</c:v>
                </c:pt>
                <c:pt idx="3">
                  <c:v>4.4643066120538331</c:v>
                </c:pt>
                <c:pt idx="4">
                  <c:v>3.9731678013616341</c:v>
                </c:pt>
                <c:pt idx="5">
                  <c:v>6.6206896551724137</c:v>
                </c:pt>
                <c:pt idx="6">
                  <c:v>2.5532473734479466</c:v>
                </c:pt>
                <c:pt idx="7">
                  <c:v>2.8673196794300981</c:v>
                </c:pt>
                <c:pt idx="8">
                  <c:v>4.9528250137136585</c:v>
                </c:pt>
                <c:pt idx="9">
                  <c:v>3.7230935640886966</c:v>
                </c:pt>
                <c:pt idx="10">
                  <c:v>2.7130620985010707</c:v>
                </c:pt>
                <c:pt idx="11">
                  <c:v>2.429787234042553</c:v>
                </c:pt>
                <c:pt idx="12">
                  <c:v>3.8098834873443148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6E-4F96-BFB3-0BBE5F149F6B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6E-4F96-BFB3-0BBE5F149F6B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5.7030567685589517</c:v>
                </c:pt>
                <c:pt idx="1">
                  <c:v>2.1572904707233067</c:v>
                </c:pt>
                <c:pt idx="2">
                  <c:v>2.2916666666666665</c:v>
                </c:pt>
                <c:pt idx="3">
                  <c:v>2.5253592561284868</c:v>
                </c:pt>
                <c:pt idx="4">
                  <c:v>2.2661579892280073</c:v>
                </c:pt>
                <c:pt idx="5">
                  <c:v>2.5742971887550201</c:v>
                </c:pt>
                <c:pt idx="6">
                  <c:v>3.1494768310911807</c:v>
                </c:pt>
                <c:pt idx="7">
                  <c:v>3.2569093967796201</c:v>
                </c:pt>
                <c:pt idx="8">
                  <c:v>2.8530805687203791</c:v>
                </c:pt>
                <c:pt idx="9">
                  <c:v>2.9624060150375939</c:v>
                </c:pt>
                <c:pt idx="10">
                  <c:v>2.9164037854889591</c:v>
                </c:pt>
                <c:pt idx="11">
                  <c:v>3.7782217782217784</c:v>
                </c:pt>
                <c:pt idx="12">
                  <c:v>2.8855237426665998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6E-4F96-BFB3-0BBE5F149F6B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6E-4F96-BFB3-0BBE5F149F6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4.361380798274002</c:v>
                </c:pt>
                <c:pt idx="1">
                  <c:v>3.6546310832025117</c:v>
                </c:pt>
                <c:pt idx="2">
                  <c:v>3.2065637065637067</c:v>
                </c:pt>
                <c:pt idx="3">
                  <c:v>2.5206611570247932</c:v>
                </c:pt>
                <c:pt idx="4">
                  <c:v>2.9297597042513863</c:v>
                </c:pt>
                <c:pt idx="5">
                  <c:v>2.775473399458972</c:v>
                </c:pt>
                <c:pt idx="6">
                  <c:v>2.9253037884203001</c:v>
                </c:pt>
                <c:pt idx="7">
                  <c:v>3.095080763582966</c:v>
                </c:pt>
                <c:pt idx="8">
                  <c:v>2.8063694267515924</c:v>
                </c:pt>
                <c:pt idx="9">
                  <c:v>2.5399644760213143</c:v>
                </c:pt>
                <c:pt idx="10">
                  <c:v>2.5729013254786453</c:v>
                </c:pt>
                <c:pt idx="11">
                  <c:v>2.5320088300220749</c:v>
                </c:pt>
                <c:pt idx="12">
                  <c:v>2.8975793229819655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6E-4F96-BFB3-0BBE5F149F6B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6E-4F96-BFB3-0BBE5F149F6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36E-4F96-BFB3-0BBE5F149F6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3.444833625218914</c:v>
                </c:pt>
                <c:pt idx="1">
                  <c:v>1.9333333333333333</c:v>
                </c:pt>
                <c:pt idx="2">
                  <c:v>2.6110019646365421</c:v>
                </c:pt>
                <c:pt idx="3">
                  <c:v>3.096341463414634</c:v>
                </c:pt>
                <c:pt idx="4">
                  <c:v>2.043032786885246</c:v>
                </c:pt>
                <c:pt idx="5">
                  <c:v>2.7691897654584223</c:v>
                </c:pt>
                <c:pt idx="6">
                  <c:v>2.6926795580110499</c:v>
                </c:pt>
                <c:pt idx="7">
                  <c:v>2.4124620060790272</c:v>
                </c:pt>
                <c:pt idx="8">
                  <c:v>2.6794795978710821</c:v>
                </c:pt>
                <c:pt idx="9">
                  <c:v>2.6699256941728589</c:v>
                </c:pt>
                <c:pt idx="10">
                  <c:v>0</c:v>
                </c:pt>
                <c:pt idx="11">
                  <c:v>0</c:v>
                </c:pt>
                <c:pt idx="12">
                  <c:v>2.5882017993394828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6E-4F96-BFB3-0BBE5F14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6E-4F96-BFB3-0BBE5F149F6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6E-4F96-BFB3-0BBE5F149F6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6E-4F96-BFB3-0BBE5F149F6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6E-4F96-BFB3-0BBE5F149F6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6E-4F96-BFB3-0BBE5F149F6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6E-4F96-BFB3-0BBE5F149F6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6E-4F96-BFB3-0BBE5F149F6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6E-4F96-BFB3-0BBE5F149F6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6E-4F96-BFB3-0BBE5F149F6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6E-4F96-BFB3-0BBE5F149F6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6E-4F96-BFB3-0BBE5F149F6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6E-4F96-BFB3-0BBE5F149F6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6E-4F96-BFB3-0BBE5F149F6B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-0.91654717305508804</c:v>
                </c:pt>
                <c:pt idx="1">
                  <c:v>-1.7212977498691784</c:v>
                </c:pt>
                <c:pt idx="2">
                  <c:v>-0.5955617419271646</c:v>
                </c:pt>
                <c:pt idx="3">
                  <c:v>0.5756803063898408</c:v>
                </c:pt>
                <c:pt idx="4">
                  <c:v>-0.88672691736614029</c:v>
                </c:pt>
                <c:pt idx="5">
                  <c:v>-6.2836340005496538E-3</c:v>
                </c:pt>
                <c:pt idx="6">
                  <c:v>-0.23262423040925029</c:v>
                </c:pt>
                <c:pt idx="7">
                  <c:v>-0.68261875750393886</c:v>
                </c:pt>
                <c:pt idx="8">
                  <c:v>-0.12688982888051026</c:v>
                </c:pt>
                <c:pt idx="9">
                  <c:v>0.1299612181515446</c:v>
                </c:pt>
                <c:pt idx="10">
                  <c:v>0</c:v>
                </c:pt>
                <c:pt idx="11">
                  <c:v>0</c:v>
                </c:pt>
                <c:pt idx="12">
                  <c:v>-0.33818049064119915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6E-4F96-BFB3-0BBE5F149F6B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-2.892229311844023</c:v>
                </c:pt>
                <c:pt idx="1">
                  <c:v>-2.6839667977282655</c:v>
                </c:pt>
                <c:pt idx="2">
                  <c:v>-2.0742817233067203</c:v>
                </c:pt>
                <c:pt idx="3">
                  <c:v>-1.367965148639199</c:v>
                </c:pt>
                <c:pt idx="4">
                  <c:v>-1.930135014476388</c:v>
                </c:pt>
                <c:pt idx="5">
                  <c:v>-3.8514998897139914</c:v>
                </c:pt>
                <c:pt idx="6">
                  <c:v>0.13943218456310325</c:v>
                </c:pt>
                <c:pt idx="7">
                  <c:v>-0.45485767335107097</c:v>
                </c:pt>
                <c:pt idx="8">
                  <c:v>-2.2733454158425763</c:v>
                </c:pt>
                <c:pt idx="9">
                  <c:v>-1.0531678699158378</c:v>
                </c:pt>
                <c:pt idx="10">
                  <c:v>0</c:v>
                </c:pt>
                <c:pt idx="11">
                  <c:v>0</c:v>
                </c:pt>
                <c:pt idx="12">
                  <c:v>-1.3225559344109517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36E-4F96-BFB3-0BBE5F14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4-43C7-AF05-F9502B474E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8.2009165194346298</c:v>
                </c:pt>
                <c:pt idx="1">
                  <c:v>7.8625686307805509</c:v>
                </c:pt>
                <c:pt idx="2">
                  <c:v>7.7692564559216386</c:v>
                </c:pt>
                <c:pt idx="3">
                  <c:v>7.9002442727932927</c:v>
                </c:pt>
                <c:pt idx="4">
                  <c:v>9.5884199511684685</c:v>
                </c:pt>
                <c:pt idx="5">
                  <c:v>7.6471282686972435</c:v>
                </c:pt>
                <c:pt idx="6">
                  <c:v>8.7290425766600492</c:v>
                </c:pt>
                <c:pt idx="7">
                  <c:v>8.8112616716010024</c:v>
                </c:pt>
                <c:pt idx="8">
                  <c:v>8.4556488690001839</c:v>
                </c:pt>
                <c:pt idx="9">
                  <c:v>7.7487463710741622</c:v>
                </c:pt>
                <c:pt idx="10">
                  <c:v>7.8510095281306711</c:v>
                </c:pt>
                <c:pt idx="11">
                  <c:v>7.5398230088495577</c:v>
                </c:pt>
                <c:pt idx="12">
                  <c:v>8.1303415149012697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24-43C7-AF05-F9502B474EE7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24-43C7-AF05-F9502B474EE7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7.446546384812172</c:v>
                </c:pt>
                <c:pt idx="1">
                  <c:v>6.7661735700197241</c:v>
                </c:pt>
                <c:pt idx="2">
                  <c:v>6.9455044810638915</c:v>
                </c:pt>
                <c:pt idx="3">
                  <c:v>6.9061900191938577</c:v>
                </c:pt>
                <c:pt idx="4">
                  <c:v>6.806944923536852</c:v>
                </c:pt>
                <c:pt idx="5">
                  <c:v>7.3947944395149365</c:v>
                </c:pt>
                <c:pt idx="6">
                  <c:v>7.4779303837282445</c:v>
                </c:pt>
                <c:pt idx="7">
                  <c:v>8.1645854015361312</c:v>
                </c:pt>
                <c:pt idx="8">
                  <c:v>7.4192040278110767</c:v>
                </c:pt>
                <c:pt idx="9">
                  <c:v>7.1699071387115501</c:v>
                </c:pt>
                <c:pt idx="10">
                  <c:v>7.4580561252563653</c:v>
                </c:pt>
                <c:pt idx="11">
                  <c:v>6.9214928015654849</c:v>
                </c:pt>
                <c:pt idx="12">
                  <c:v>7.225848037324166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24-43C7-AF05-F9502B474EE7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24-43C7-AF05-F9502B474E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7.4965692625113958</c:v>
                </c:pt>
                <c:pt idx="1">
                  <c:v>6.916271649954421</c:v>
                </c:pt>
                <c:pt idx="2">
                  <c:v>7.0174319300713357</c:v>
                </c:pt>
                <c:pt idx="3">
                  <c:v>6.8450769230769231</c:v>
                </c:pt>
                <c:pt idx="4">
                  <c:v>6.9376146788990827</c:v>
                </c:pt>
                <c:pt idx="5">
                  <c:v>7.4332802003871112</c:v>
                </c:pt>
                <c:pt idx="6">
                  <c:v>7.5134418022528164</c:v>
                </c:pt>
                <c:pt idx="7">
                  <c:v>7.7616424165371756</c:v>
                </c:pt>
                <c:pt idx="8">
                  <c:v>7.3991134372997225</c:v>
                </c:pt>
                <c:pt idx="9">
                  <c:v>7.2059213433495364</c:v>
                </c:pt>
                <c:pt idx="10">
                  <c:v>6.9781878462679403</c:v>
                </c:pt>
                <c:pt idx="11">
                  <c:v>6.8337751022058493</c:v>
                </c:pt>
                <c:pt idx="12">
                  <c:v>7.1890816624489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24-43C7-AF05-F9502B474EE7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24-43C7-AF05-F9502B474E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E24-43C7-AF05-F9502B474E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7.8066888703857895</c:v>
                </c:pt>
                <c:pt idx="1">
                  <c:v>7.2371334927805826</c:v>
                </c:pt>
                <c:pt idx="2">
                  <c:v>6.7771826031339941</c:v>
                </c:pt>
                <c:pt idx="3">
                  <c:v>7.1761118048218231</c:v>
                </c:pt>
                <c:pt idx="4">
                  <c:v>7.215223838440898</c:v>
                </c:pt>
                <c:pt idx="5">
                  <c:v>7.3506738946635499</c:v>
                </c:pt>
                <c:pt idx="6">
                  <c:v>7.632933930032241</c:v>
                </c:pt>
                <c:pt idx="7">
                  <c:v>7.9521933927428483</c:v>
                </c:pt>
                <c:pt idx="8">
                  <c:v>7.3389119058002619</c:v>
                </c:pt>
                <c:pt idx="9">
                  <c:v>6.9657051819553919</c:v>
                </c:pt>
                <c:pt idx="10">
                  <c:v>0</c:v>
                </c:pt>
                <c:pt idx="11">
                  <c:v>0</c:v>
                </c:pt>
                <c:pt idx="12">
                  <c:v>7.3279468211969885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24-43C7-AF05-F9502B47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24-43C7-AF05-F9502B474E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24-43C7-AF05-F9502B474E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24-43C7-AF05-F9502B474E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24-43C7-AF05-F9502B474E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24-43C7-AF05-F9502B474E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24-43C7-AF05-F9502B474E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24-43C7-AF05-F9502B474E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24-43C7-AF05-F9502B474E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24-43C7-AF05-F9502B474E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24-43C7-AF05-F9502B474E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24-43C7-AF05-F9502B474E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24-43C7-AF05-F9502B474E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24-43C7-AF05-F9502B474EE7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0.31011960787439374</c:v>
                </c:pt>
                <c:pt idx="1">
                  <c:v>0.32086184282616159</c:v>
                </c:pt>
                <c:pt idx="2">
                  <c:v>-0.24024932693734158</c:v>
                </c:pt>
                <c:pt idx="3">
                  <c:v>0.33103488174490003</c:v>
                </c:pt>
                <c:pt idx="4">
                  <c:v>0.27760915954181531</c:v>
                </c:pt>
                <c:pt idx="5">
                  <c:v>-8.2606305723561313E-2</c:v>
                </c:pt>
                <c:pt idx="6">
                  <c:v>0.11949212777942453</c:v>
                </c:pt>
                <c:pt idx="7">
                  <c:v>0.19055097620567274</c:v>
                </c:pt>
                <c:pt idx="8">
                  <c:v>-6.0201531499460614E-2</c:v>
                </c:pt>
                <c:pt idx="9">
                  <c:v>-0.24021616139414448</c:v>
                </c:pt>
                <c:pt idx="10">
                  <c:v>0</c:v>
                </c:pt>
                <c:pt idx="11">
                  <c:v>0</c:v>
                </c:pt>
                <c:pt idx="12">
                  <c:v>7.5590743061591859E-2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E24-43C7-AF05-F9502B474EE7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-0.39422764904884033</c:v>
                </c:pt>
                <c:pt idx="1">
                  <c:v>-0.6254351379999683</c:v>
                </c:pt>
                <c:pt idx="2">
                  <c:v>-0.99207385278764448</c:v>
                </c:pt>
                <c:pt idx="3">
                  <c:v>-0.72413246797146957</c:v>
                </c:pt>
                <c:pt idx="4">
                  <c:v>-2.3731961127275705</c:v>
                </c:pt>
                <c:pt idx="5">
                  <c:v>-0.29645437403369357</c:v>
                </c:pt>
                <c:pt idx="6">
                  <c:v>-1.0961086466278083</c:v>
                </c:pt>
                <c:pt idx="7">
                  <c:v>-0.85906827885815407</c:v>
                </c:pt>
                <c:pt idx="8">
                  <c:v>-1.116736963199922</c:v>
                </c:pt>
                <c:pt idx="9">
                  <c:v>-0.7830411891187703</c:v>
                </c:pt>
                <c:pt idx="10">
                  <c:v>0</c:v>
                </c:pt>
                <c:pt idx="11">
                  <c:v>0</c:v>
                </c:pt>
                <c:pt idx="12">
                  <c:v>-0.89749996556374079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E24-43C7-AF05-F9502B47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38-4519-B30E-38F07352A15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8.6742376709750282</c:v>
                </c:pt>
                <c:pt idx="1">
                  <c:v>8.0504564520108559</c:v>
                </c:pt>
                <c:pt idx="2">
                  <c:v>7.9083730258210077</c:v>
                </c:pt>
                <c:pt idx="3">
                  <c:v>8.1229310863677409</c:v>
                </c:pt>
                <c:pt idx="4">
                  <c:v>10.177964585941693</c:v>
                </c:pt>
                <c:pt idx="5">
                  <c:v>8.6294349540078841</c:v>
                </c:pt>
                <c:pt idx="6">
                  <c:v>9.2119276978027926</c:v>
                </c:pt>
                <c:pt idx="7">
                  <c:v>8.7342050104800872</c:v>
                </c:pt>
                <c:pt idx="8">
                  <c:v>8.8752884171665904</c:v>
                </c:pt>
                <c:pt idx="9">
                  <c:v>7.8189375506893759</c:v>
                </c:pt>
                <c:pt idx="10">
                  <c:v>8.0875347600048357</c:v>
                </c:pt>
                <c:pt idx="11">
                  <c:v>7.3605494505494509</c:v>
                </c:pt>
                <c:pt idx="12">
                  <c:v>8.428024616485887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8-4519-B30E-38F07352A154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38-4519-B30E-38F07352A154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7.8397561506640541</c:v>
                </c:pt>
                <c:pt idx="1">
                  <c:v>7.1585677749360617</c:v>
                </c:pt>
                <c:pt idx="2">
                  <c:v>7.3829883497341928</c:v>
                </c:pt>
                <c:pt idx="3">
                  <c:v>7.6654097815237883</c:v>
                </c:pt>
                <c:pt idx="4">
                  <c:v>7.2070941004388107</c:v>
                </c:pt>
                <c:pt idx="5">
                  <c:v>8.0422956616347072</c:v>
                </c:pt>
                <c:pt idx="6">
                  <c:v>7.680676270984641</c:v>
                </c:pt>
                <c:pt idx="7">
                  <c:v>8.3796070100902806</c:v>
                </c:pt>
                <c:pt idx="8">
                  <c:v>7.5430274431888735</c:v>
                </c:pt>
                <c:pt idx="9">
                  <c:v>7.8303074824220795</c:v>
                </c:pt>
                <c:pt idx="10">
                  <c:v>7.7274300932090547</c:v>
                </c:pt>
                <c:pt idx="11">
                  <c:v>7.4731719187249057</c:v>
                </c:pt>
                <c:pt idx="12">
                  <c:v>7.6641018205919513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38-4519-B30E-38F07352A154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38-4519-B30E-38F07352A15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7.6294527620030976</c:v>
                </c:pt>
                <c:pt idx="1">
                  <c:v>6.7291277985074629</c:v>
                </c:pt>
                <c:pt idx="2">
                  <c:v>6.494187655687794</c:v>
                </c:pt>
                <c:pt idx="3">
                  <c:v>6.8568426950553301</c:v>
                </c:pt>
                <c:pt idx="4">
                  <c:v>6.6725205448609701</c:v>
                </c:pt>
                <c:pt idx="5">
                  <c:v>7.1928683291169735</c:v>
                </c:pt>
                <c:pt idx="6">
                  <c:v>7.0888216261350587</c:v>
                </c:pt>
                <c:pt idx="7">
                  <c:v>7.4306201550387598</c:v>
                </c:pt>
                <c:pt idx="8">
                  <c:v>7.533498492029298</c:v>
                </c:pt>
                <c:pt idx="9">
                  <c:v>7.0412095510279338</c:v>
                </c:pt>
                <c:pt idx="10">
                  <c:v>7.0028126352228472</c:v>
                </c:pt>
                <c:pt idx="11">
                  <c:v>6.727220366317245</c:v>
                </c:pt>
                <c:pt idx="12">
                  <c:v>7.0465085514504393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38-4519-B30E-38F07352A154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38-4519-B30E-38F07352A1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D38-4519-B30E-38F07352A15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7.7992768836015864</c:v>
                </c:pt>
                <c:pt idx="1">
                  <c:v>7.3254189944134076</c:v>
                </c:pt>
                <c:pt idx="2">
                  <c:v>6.58644785600847</c:v>
                </c:pt>
                <c:pt idx="3">
                  <c:v>7.2563217110393223</c:v>
                </c:pt>
                <c:pt idx="4">
                  <c:v>7.2387146878943796</c:v>
                </c:pt>
                <c:pt idx="5">
                  <c:v>7.4717546914296769</c:v>
                </c:pt>
                <c:pt idx="6">
                  <c:v>7.5208927342444207</c:v>
                </c:pt>
                <c:pt idx="7">
                  <c:v>8.2123629112662009</c:v>
                </c:pt>
                <c:pt idx="8">
                  <c:v>7.5409499080385158</c:v>
                </c:pt>
                <c:pt idx="9">
                  <c:v>7.3660401115208201</c:v>
                </c:pt>
                <c:pt idx="10">
                  <c:v>0</c:v>
                </c:pt>
                <c:pt idx="11">
                  <c:v>0</c:v>
                </c:pt>
                <c:pt idx="12">
                  <c:v>7.4321887883822537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38-4519-B30E-38F07352A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38-4519-B30E-38F07352A1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38-4519-B30E-38F07352A1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38-4519-B30E-38F07352A1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38-4519-B30E-38F07352A1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38-4519-B30E-38F07352A1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38-4519-B30E-38F07352A1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38-4519-B30E-38F07352A1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38-4519-B30E-38F07352A1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38-4519-B30E-38F07352A1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38-4519-B30E-38F07352A1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38-4519-B30E-38F07352A1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38-4519-B30E-38F07352A1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38-4519-B30E-38F07352A154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0.16982412159848881</c:v>
                </c:pt>
                <c:pt idx="1">
                  <c:v>0.5962911959059447</c:v>
                </c:pt>
                <c:pt idx="2">
                  <c:v>9.2260200320676056E-2</c:v>
                </c:pt>
                <c:pt idx="3">
                  <c:v>0.39947901598399227</c:v>
                </c:pt>
                <c:pt idx="4">
                  <c:v>0.56619414303340942</c:v>
                </c:pt>
                <c:pt idx="5">
                  <c:v>0.27888636231270336</c:v>
                </c:pt>
                <c:pt idx="6">
                  <c:v>0.432071108109362</c:v>
                </c:pt>
                <c:pt idx="7">
                  <c:v>0.78174275622744105</c:v>
                </c:pt>
                <c:pt idx="8">
                  <c:v>7.4514160092178372E-3</c:v>
                </c:pt>
                <c:pt idx="9">
                  <c:v>0.32483056049288628</c:v>
                </c:pt>
                <c:pt idx="10">
                  <c:v>0</c:v>
                </c:pt>
                <c:pt idx="11">
                  <c:v>0</c:v>
                </c:pt>
                <c:pt idx="12">
                  <c:v>0.34955412596259627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38-4519-B30E-38F07352A154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-0.87496078737344174</c:v>
                </c:pt>
                <c:pt idx="1">
                  <c:v>-0.72503745759744831</c:v>
                </c:pt>
                <c:pt idx="2">
                  <c:v>-1.3219251698125376</c:v>
                </c:pt>
                <c:pt idx="3">
                  <c:v>-0.86660937532841853</c:v>
                </c:pt>
                <c:pt idx="4">
                  <c:v>-2.9392498980473132</c:v>
                </c:pt>
                <c:pt idx="5">
                  <c:v>-1.1576802625782072</c:v>
                </c:pt>
                <c:pt idx="6">
                  <c:v>-1.6910349635583719</c:v>
                </c:pt>
                <c:pt idx="7">
                  <c:v>-0.52184209921388636</c:v>
                </c:pt>
                <c:pt idx="8">
                  <c:v>-1.3343385091280746</c:v>
                </c:pt>
                <c:pt idx="9">
                  <c:v>-0.45289743916855585</c:v>
                </c:pt>
                <c:pt idx="10">
                  <c:v>0</c:v>
                </c:pt>
                <c:pt idx="11">
                  <c:v>0</c:v>
                </c:pt>
                <c:pt idx="12">
                  <c:v>-1.146417662610391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D38-4519-B30E-38F07352A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21-4BDA-84FD-74002F2856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8.6974137931034488</c:v>
                </c:pt>
                <c:pt idx="1">
                  <c:v>8.3531879194630871</c:v>
                </c:pt>
                <c:pt idx="2">
                  <c:v>7.9674242424242427</c:v>
                </c:pt>
                <c:pt idx="3">
                  <c:v>7.7946210268948652</c:v>
                </c:pt>
                <c:pt idx="4">
                  <c:v>7.0962025316455692</c:v>
                </c:pt>
                <c:pt idx="5">
                  <c:v>5.3634558093346572</c:v>
                </c:pt>
                <c:pt idx="6">
                  <c:v>7.2415803108808294</c:v>
                </c:pt>
                <c:pt idx="7">
                  <c:v>8.2150045745654161</c:v>
                </c:pt>
                <c:pt idx="8">
                  <c:v>6.8993006993006993</c:v>
                </c:pt>
                <c:pt idx="9">
                  <c:v>7.8299039780521262</c:v>
                </c:pt>
                <c:pt idx="10">
                  <c:v>7.0989304812834222</c:v>
                </c:pt>
                <c:pt idx="11">
                  <c:v>7.6853197674418601</c:v>
                </c:pt>
                <c:pt idx="12">
                  <c:v>7.5379977473000732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21-4BDA-84FD-74002F2856F7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21-4BDA-84FD-74002F2856F7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9.500934579439253</c:v>
                </c:pt>
                <c:pt idx="1">
                  <c:v>7.2494226327944569</c:v>
                </c:pt>
                <c:pt idx="2">
                  <c:v>7.4262717321313589</c:v>
                </c:pt>
                <c:pt idx="3">
                  <c:v>7.5292955892034232</c:v>
                </c:pt>
                <c:pt idx="4">
                  <c:v>7.7900113507377977</c:v>
                </c:pt>
                <c:pt idx="5">
                  <c:v>7.3679031037093115</c:v>
                </c:pt>
                <c:pt idx="6">
                  <c:v>8.3393177737881512</c:v>
                </c:pt>
                <c:pt idx="7">
                  <c:v>9.4428857715430858</c:v>
                </c:pt>
                <c:pt idx="8">
                  <c:v>9.1776504297994261</c:v>
                </c:pt>
                <c:pt idx="9">
                  <c:v>7.3299583085169742</c:v>
                </c:pt>
                <c:pt idx="10">
                  <c:v>7.955390334572491</c:v>
                </c:pt>
                <c:pt idx="11">
                  <c:v>7.965578635014837</c:v>
                </c:pt>
                <c:pt idx="12">
                  <c:v>7.9858322782902276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21-4BDA-84FD-74002F2856F7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21-4BDA-84FD-74002F2856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8.3240911891558849</c:v>
                </c:pt>
                <c:pt idx="1">
                  <c:v>7.9921135646687693</c:v>
                </c:pt>
                <c:pt idx="2">
                  <c:v>8.19392523364486</c:v>
                </c:pt>
                <c:pt idx="3">
                  <c:v>7.7774952320406863</c:v>
                </c:pt>
                <c:pt idx="4">
                  <c:v>7.8512089274643522</c:v>
                </c:pt>
                <c:pt idx="5">
                  <c:v>10.041487839771101</c:v>
                </c:pt>
                <c:pt idx="6">
                  <c:v>9.5324041811846687</c:v>
                </c:pt>
                <c:pt idx="7">
                  <c:v>9.9661354581673312</c:v>
                </c:pt>
                <c:pt idx="8">
                  <c:v>8.6907849829351544</c:v>
                </c:pt>
                <c:pt idx="9">
                  <c:v>9.565085771947528</c:v>
                </c:pt>
                <c:pt idx="10">
                  <c:v>8.4321148825065269</c:v>
                </c:pt>
                <c:pt idx="11">
                  <c:v>8.8064864864864862</c:v>
                </c:pt>
                <c:pt idx="12">
                  <c:v>8.7192205917729133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21-4BDA-84FD-74002F2856F7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21-4BDA-84FD-74002F2856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121-4BDA-84FD-74002F2856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9.6112149532710287</c:v>
                </c:pt>
                <c:pt idx="1">
                  <c:v>9.1799802761341223</c:v>
                </c:pt>
                <c:pt idx="2">
                  <c:v>7.9189031505250878</c:v>
                </c:pt>
                <c:pt idx="3">
                  <c:v>9.9245283018867916</c:v>
                </c:pt>
                <c:pt idx="4">
                  <c:v>9.1011302795954787</c:v>
                </c:pt>
                <c:pt idx="5">
                  <c:v>8.6592379583033789</c:v>
                </c:pt>
                <c:pt idx="6">
                  <c:v>9.7504288164665525</c:v>
                </c:pt>
                <c:pt idx="7">
                  <c:v>9.4147727272727266</c:v>
                </c:pt>
                <c:pt idx="8">
                  <c:v>9.2540394973070015</c:v>
                </c:pt>
                <c:pt idx="9">
                  <c:v>8.8236196319018401</c:v>
                </c:pt>
                <c:pt idx="10">
                  <c:v>0</c:v>
                </c:pt>
                <c:pt idx="11">
                  <c:v>0</c:v>
                </c:pt>
                <c:pt idx="12">
                  <c:v>9.007562096445815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21-4BDA-84FD-74002F285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9121-4BDA-84FD-74002F2856F7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7.5774058577405858</c:v>
                      </c:pt>
                      <c:pt idx="1">
                        <c:v>7.015625</c:v>
                      </c:pt>
                      <c:pt idx="2">
                        <c:v>7.231012658227848</c:v>
                      </c:pt>
                      <c:pt idx="3">
                        <c:v>7.3420074349442377</c:v>
                      </c:pt>
                      <c:pt idx="4">
                        <c:v>6.5496183206106871</c:v>
                      </c:pt>
                      <c:pt idx="5">
                        <c:v>7.9567099567099566</c:v>
                      </c:pt>
                      <c:pt idx="6">
                        <c:v>7.3955555555555552</c:v>
                      </c:pt>
                      <c:pt idx="7">
                        <c:v>6.5977900552486188</c:v>
                      </c:pt>
                      <c:pt idx="8">
                        <c:v>7.3301088270858523</c:v>
                      </c:pt>
                      <c:pt idx="9">
                        <c:v>6.9228694714131604</c:v>
                      </c:pt>
                      <c:pt idx="10">
                        <c:v>7.9698209718670077</c:v>
                      </c:pt>
                      <c:pt idx="11">
                        <c:v>8.2085187539732996</c:v>
                      </c:pt>
                      <c:pt idx="12">
                        <c:v>7.4559044955904499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9121-4BDA-84FD-74002F2856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21-4BDA-84FD-74002F2856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21-4BDA-84FD-74002F2856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21-4BDA-84FD-74002F2856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21-4BDA-84FD-74002F2856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21-4BDA-84FD-74002F2856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21-4BDA-84FD-74002F2856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21-4BDA-84FD-74002F2856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21-4BDA-84FD-74002F2856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21-4BDA-84FD-74002F2856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21-4BDA-84FD-74002F2856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21-4BDA-84FD-74002F2856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21-4BDA-84FD-74002F2856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21-4BDA-84FD-74002F2856F7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1.2871237641151438</c:v>
                </c:pt>
                <c:pt idx="1">
                  <c:v>1.1878667114653529</c:v>
                </c:pt>
                <c:pt idx="2">
                  <c:v>-0.27502208311977228</c:v>
                </c:pt>
                <c:pt idx="3">
                  <c:v>2.1470330698461053</c:v>
                </c:pt>
                <c:pt idx="4">
                  <c:v>1.2499213521311265</c:v>
                </c:pt>
                <c:pt idx="5">
                  <c:v>-1.3822498814677218</c:v>
                </c:pt>
                <c:pt idx="6">
                  <c:v>0.21802463528188376</c:v>
                </c:pt>
                <c:pt idx="7">
                  <c:v>-0.55136273089460452</c:v>
                </c:pt>
                <c:pt idx="8">
                  <c:v>0.56325451437184704</c:v>
                </c:pt>
                <c:pt idx="9">
                  <c:v>-0.74146614004568789</c:v>
                </c:pt>
                <c:pt idx="10">
                  <c:v>0</c:v>
                </c:pt>
                <c:pt idx="11">
                  <c:v>0</c:v>
                </c:pt>
                <c:pt idx="12">
                  <c:v>0.2583885675644062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21-4BDA-84FD-74002F2856F7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0.91380116016757995</c:v>
                </c:pt>
                <c:pt idx="1">
                  <c:v>0.82679235667103512</c:v>
                </c:pt>
                <c:pt idx="2">
                  <c:v>-4.8521091899154989E-2</c:v>
                </c:pt>
                <c:pt idx="3">
                  <c:v>2.1299072749919263</c:v>
                </c:pt>
                <c:pt idx="4">
                  <c:v>2.0049277479499095</c:v>
                </c:pt>
                <c:pt idx="5">
                  <c:v>3.2957821489687218</c:v>
                </c:pt>
                <c:pt idx="6">
                  <c:v>2.508848505585723</c:v>
                </c:pt>
                <c:pt idx="7">
                  <c:v>1.1997681527073105</c:v>
                </c:pt>
                <c:pt idx="8">
                  <c:v>2.3547387980063021</c:v>
                </c:pt>
                <c:pt idx="9">
                  <c:v>0.99371565384971383</c:v>
                </c:pt>
                <c:pt idx="10">
                  <c:v>0</c:v>
                </c:pt>
                <c:pt idx="11">
                  <c:v>0</c:v>
                </c:pt>
                <c:pt idx="12">
                  <c:v>1.4324045806942394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21-4BDA-84FD-74002F285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6B-423F-B012-112FA89D20F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7.7452830188679247</c:v>
                </c:pt>
                <c:pt idx="1">
                  <c:v>6.459410703547805</c:v>
                </c:pt>
                <c:pt idx="2">
                  <c:v>5.8402652200120553</c:v>
                </c:pt>
                <c:pt idx="3">
                  <c:v>6.4785417628057225</c:v>
                </c:pt>
                <c:pt idx="4">
                  <c:v>8.3189533239038198</c:v>
                </c:pt>
                <c:pt idx="5">
                  <c:v>5.481308411214953</c:v>
                </c:pt>
                <c:pt idx="6">
                  <c:v>7.3386550556361874</c:v>
                </c:pt>
                <c:pt idx="7">
                  <c:v>8.4322678843226786</c:v>
                </c:pt>
                <c:pt idx="8">
                  <c:v>7.0594844679444808</c:v>
                </c:pt>
                <c:pt idx="9">
                  <c:v>6.5944162436548224</c:v>
                </c:pt>
                <c:pt idx="10">
                  <c:v>5.4057971014492754</c:v>
                </c:pt>
                <c:pt idx="11">
                  <c:v>5.2847432024169185</c:v>
                </c:pt>
                <c:pt idx="12">
                  <c:v>6.7639384364488837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B-423F-B012-112FA89D20F4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6B-423F-B012-112FA89D20F4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6.5277161862527713</c:v>
                </c:pt>
                <c:pt idx="1">
                  <c:v>5.8839531680440773</c:v>
                </c:pt>
                <c:pt idx="2">
                  <c:v>6.0988160291438982</c:v>
                </c:pt>
                <c:pt idx="3">
                  <c:v>5.4952218430034128</c:v>
                </c:pt>
                <c:pt idx="4">
                  <c:v>6.2125546285260231</c:v>
                </c:pt>
                <c:pt idx="5">
                  <c:v>6.8347826086956518</c:v>
                </c:pt>
                <c:pt idx="6">
                  <c:v>5.7849790316431564</c:v>
                </c:pt>
                <c:pt idx="7">
                  <c:v>7.3377939983779399</c:v>
                </c:pt>
                <c:pt idx="8">
                  <c:v>7.0207190737355267</c:v>
                </c:pt>
                <c:pt idx="9">
                  <c:v>6.2266714336789422</c:v>
                </c:pt>
                <c:pt idx="10">
                  <c:v>7.8496287128712874</c:v>
                </c:pt>
                <c:pt idx="11">
                  <c:v>6.1374871266735322</c:v>
                </c:pt>
                <c:pt idx="12">
                  <c:v>6.3556792873051222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6B-423F-B012-112FA89D20F4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6B-423F-B012-112FA89D20F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6.7374773687386842</c:v>
                </c:pt>
                <c:pt idx="1">
                  <c:v>6.2614051094890515</c:v>
                </c:pt>
                <c:pt idx="2">
                  <c:v>6.9642857142857144</c:v>
                </c:pt>
                <c:pt idx="3">
                  <c:v>5.9081426648721402</c:v>
                </c:pt>
                <c:pt idx="4">
                  <c:v>6.3199523052464226</c:v>
                </c:pt>
                <c:pt idx="5">
                  <c:v>6.4923076923076923</c:v>
                </c:pt>
                <c:pt idx="6">
                  <c:v>6.7623158963941083</c:v>
                </c:pt>
                <c:pt idx="7">
                  <c:v>7.2864745011086471</c:v>
                </c:pt>
                <c:pt idx="8">
                  <c:v>6.5264691597863038</c:v>
                </c:pt>
                <c:pt idx="9">
                  <c:v>6.1283255086071984</c:v>
                </c:pt>
                <c:pt idx="10">
                  <c:v>7.0292553191489358</c:v>
                </c:pt>
                <c:pt idx="11">
                  <c:v>5.7238356164383566</c:v>
                </c:pt>
                <c:pt idx="12">
                  <c:v>6.4696081948264181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6B-423F-B012-112FA89D20F4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B6B-423F-B012-112FA89D20F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B6B-423F-B012-112FA89D20F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8.1598639455782305</c:v>
                </c:pt>
                <c:pt idx="1">
                  <c:v>6.1108410306271272</c:v>
                </c:pt>
                <c:pt idx="2">
                  <c:v>7.023180154534364</c:v>
                </c:pt>
                <c:pt idx="3">
                  <c:v>5.9860979462875195</c:v>
                </c:pt>
                <c:pt idx="4">
                  <c:v>7.0540976988292288</c:v>
                </c:pt>
                <c:pt idx="5">
                  <c:v>6.846736596736597</c:v>
                </c:pt>
                <c:pt idx="6">
                  <c:v>7.4846723044397461</c:v>
                </c:pt>
                <c:pt idx="7">
                  <c:v>7.9534117647058826</c:v>
                </c:pt>
                <c:pt idx="8">
                  <c:v>6.5689448441247</c:v>
                </c:pt>
                <c:pt idx="9">
                  <c:v>6.1717967072297784</c:v>
                </c:pt>
                <c:pt idx="10">
                  <c:v>0</c:v>
                </c:pt>
                <c:pt idx="11">
                  <c:v>0</c:v>
                </c:pt>
                <c:pt idx="12">
                  <c:v>6.8398478669293867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B6B-423F-B012-112FA89D2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6B-423F-B012-112FA89D20F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6B-423F-B012-112FA89D20F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6B-423F-B012-112FA89D20F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6B-423F-B012-112FA89D20F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6B-423F-B012-112FA89D20F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6B-423F-B012-112FA89D20F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6B-423F-B012-112FA89D20F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6B-423F-B012-112FA89D20F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6B-423F-B012-112FA89D20F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6B-423F-B012-112FA89D20F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6B-423F-B012-112FA89D20F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6B-423F-B012-112FA89D20F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6B-423F-B012-112FA89D20F4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1.4223865768395463</c:v>
                </c:pt>
                <c:pt idx="1">
                  <c:v>-0.15056407886192424</c:v>
                </c:pt>
                <c:pt idx="2">
                  <c:v>5.8894440248649538E-2</c:v>
                </c:pt>
                <c:pt idx="3">
                  <c:v>7.7955281415379218E-2</c:v>
                </c:pt>
                <c:pt idx="4">
                  <c:v>0.73414539358280617</c:v>
                </c:pt>
                <c:pt idx="5">
                  <c:v>0.35442890442890462</c:v>
                </c:pt>
                <c:pt idx="6">
                  <c:v>0.72235640804563772</c:v>
                </c:pt>
                <c:pt idx="7">
                  <c:v>0.66693726359723549</c:v>
                </c:pt>
                <c:pt idx="8">
                  <c:v>4.2475684338396213E-2</c:v>
                </c:pt>
                <c:pt idx="9">
                  <c:v>4.3471198622579976E-2</c:v>
                </c:pt>
                <c:pt idx="10">
                  <c:v>0</c:v>
                </c:pt>
                <c:pt idx="11">
                  <c:v>0</c:v>
                </c:pt>
                <c:pt idx="12">
                  <c:v>0.34637360222350466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B6B-423F-B012-112FA89D20F4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0.41458092671030577</c:v>
                </c:pt>
                <c:pt idx="1">
                  <c:v>-0.34856967292067775</c:v>
                </c:pt>
                <c:pt idx="2">
                  <c:v>1.1829149345223087</c:v>
                </c:pt>
                <c:pt idx="3">
                  <c:v>-0.49244381651820301</c:v>
                </c:pt>
                <c:pt idx="4">
                  <c:v>-1.264855625074591</c:v>
                </c:pt>
                <c:pt idx="5">
                  <c:v>1.3654281855216439</c:v>
                </c:pt>
                <c:pt idx="6">
                  <c:v>0.14601724880355871</c:v>
                </c:pt>
                <c:pt idx="7">
                  <c:v>-0.47885611961679597</c:v>
                </c:pt>
                <c:pt idx="8">
                  <c:v>-0.49053962381978078</c:v>
                </c:pt>
                <c:pt idx="9">
                  <c:v>-0.42261953642504402</c:v>
                </c:pt>
                <c:pt idx="10">
                  <c:v>0</c:v>
                </c:pt>
                <c:pt idx="11">
                  <c:v>0</c:v>
                </c:pt>
                <c:pt idx="12">
                  <c:v>-0.12519807933093663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B6B-423F-B012-112FA89D2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85-487D-BFC7-3773570B09D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10.616883116883116</c:v>
                </c:pt>
                <c:pt idx="1">
                  <c:v>9.41</c:v>
                </c:pt>
                <c:pt idx="2">
                  <c:v>9.2303523035230359</c:v>
                </c:pt>
                <c:pt idx="3">
                  <c:v>8.6024999999999991</c:v>
                </c:pt>
                <c:pt idx="4">
                  <c:v>10.330472103004292</c:v>
                </c:pt>
                <c:pt idx="5">
                  <c:v>8.0840336134453779</c:v>
                </c:pt>
                <c:pt idx="6">
                  <c:v>9.4250000000000007</c:v>
                </c:pt>
                <c:pt idx="7">
                  <c:v>10.110526315789473</c:v>
                </c:pt>
                <c:pt idx="8">
                  <c:v>9.2386058981233248</c:v>
                </c:pt>
                <c:pt idx="9">
                  <c:v>8.8419117647058822</c:v>
                </c:pt>
                <c:pt idx="10">
                  <c:v>8.7468749999999993</c:v>
                </c:pt>
                <c:pt idx="11">
                  <c:v>8.7430555555555554</c:v>
                </c:pt>
                <c:pt idx="12">
                  <c:v>9.2769230769230777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5-487D-BFC7-3773570B09DE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85-487D-BFC7-3773570B09DE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8.5574162679425836</c:v>
                </c:pt>
                <c:pt idx="1">
                  <c:v>5.5938303341902316</c:v>
                </c:pt>
                <c:pt idx="2">
                  <c:v>7.1073446327683616</c:v>
                </c:pt>
                <c:pt idx="3">
                  <c:v>6.235611510791367</c:v>
                </c:pt>
                <c:pt idx="4">
                  <c:v>6.1355140186915884</c:v>
                </c:pt>
                <c:pt idx="5">
                  <c:v>6.709677419354839</c:v>
                </c:pt>
                <c:pt idx="6">
                  <c:v>7.8844696969696972</c:v>
                </c:pt>
                <c:pt idx="7">
                  <c:v>8.9580152671755719</c:v>
                </c:pt>
                <c:pt idx="8">
                  <c:v>7.1208459214501509</c:v>
                </c:pt>
                <c:pt idx="9">
                  <c:v>6.3746701846965701</c:v>
                </c:pt>
                <c:pt idx="10">
                  <c:v>7.4951456310679614</c:v>
                </c:pt>
                <c:pt idx="11">
                  <c:v>6.3891213389121342</c:v>
                </c:pt>
                <c:pt idx="12">
                  <c:v>7.0339242722696431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5-487D-BFC7-3773570B09DE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85-487D-BFC7-3773570B09D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8.6969696969696972</c:v>
                </c:pt>
                <c:pt idx="1">
                  <c:v>7.5101123595505621</c:v>
                </c:pt>
                <c:pt idx="2">
                  <c:v>9.2798742138364787</c:v>
                </c:pt>
                <c:pt idx="3">
                  <c:v>7.8366197183098594</c:v>
                </c:pt>
                <c:pt idx="4">
                  <c:v>7.5637065637065639</c:v>
                </c:pt>
                <c:pt idx="5">
                  <c:v>7.7424657534246579</c:v>
                </c:pt>
                <c:pt idx="6">
                  <c:v>6.6075036075036078</c:v>
                </c:pt>
                <c:pt idx="7">
                  <c:v>7.5533199195171026</c:v>
                </c:pt>
                <c:pt idx="8">
                  <c:v>7.6696165191740411</c:v>
                </c:pt>
                <c:pt idx="9">
                  <c:v>6.2601880877742948</c:v>
                </c:pt>
                <c:pt idx="10">
                  <c:v>7.8169336384439356</c:v>
                </c:pt>
                <c:pt idx="11">
                  <c:v>6.9157088122605366</c:v>
                </c:pt>
                <c:pt idx="12">
                  <c:v>7.4551912568306014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85-487D-BFC7-3773570B09DE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85-487D-BFC7-3773570B09D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85-487D-BFC7-3773570B09D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8.8498659517426272</c:v>
                </c:pt>
                <c:pt idx="1">
                  <c:v>7.6536796536796539</c:v>
                </c:pt>
                <c:pt idx="2">
                  <c:v>7.7043918918918921</c:v>
                </c:pt>
                <c:pt idx="3">
                  <c:v>8.6806930693069315</c:v>
                </c:pt>
                <c:pt idx="4">
                  <c:v>8.140703517587939</c:v>
                </c:pt>
                <c:pt idx="5">
                  <c:v>8.120075046904315</c:v>
                </c:pt>
                <c:pt idx="6">
                  <c:v>7.4171974522292992</c:v>
                </c:pt>
                <c:pt idx="7">
                  <c:v>6.4814814814814818</c:v>
                </c:pt>
                <c:pt idx="8">
                  <c:v>7.8940092165898621</c:v>
                </c:pt>
                <c:pt idx="9">
                  <c:v>6.36</c:v>
                </c:pt>
                <c:pt idx="10">
                  <c:v>0</c:v>
                </c:pt>
                <c:pt idx="11">
                  <c:v>0</c:v>
                </c:pt>
                <c:pt idx="12">
                  <c:v>7.7208099956915124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85-487D-BFC7-3773570B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85-487D-BFC7-3773570B09D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85-487D-BFC7-3773570B09D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85-487D-BFC7-3773570B09D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85-487D-BFC7-3773570B09D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85-487D-BFC7-3773570B09D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85-487D-BFC7-3773570B09D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85-487D-BFC7-3773570B09D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85-487D-BFC7-3773570B09D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85-487D-BFC7-3773570B09D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85-487D-BFC7-3773570B09D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85-487D-BFC7-3773570B09D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85-487D-BFC7-3773570B09D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85-487D-BFC7-3773570B09DE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0.15289625477293001</c:v>
                </c:pt>
                <c:pt idx="1">
                  <c:v>0.14356729412909175</c:v>
                </c:pt>
                <c:pt idx="2">
                  <c:v>-1.5754823219445866</c:v>
                </c:pt>
                <c:pt idx="3">
                  <c:v>0.84407335099707215</c:v>
                </c:pt>
                <c:pt idx="4">
                  <c:v>0.57699695388137506</c:v>
                </c:pt>
                <c:pt idx="5">
                  <c:v>0.3776092934796571</c:v>
                </c:pt>
                <c:pt idx="6">
                  <c:v>0.80969384472569139</c:v>
                </c:pt>
                <c:pt idx="7">
                  <c:v>-1.0718384380356207</c:v>
                </c:pt>
                <c:pt idx="8">
                  <c:v>0.22439269741582102</c:v>
                </c:pt>
                <c:pt idx="9">
                  <c:v>9.9811912225705512E-2</c:v>
                </c:pt>
                <c:pt idx="10">
                  <c:v>0</c:v>
                </c:pt>
                <c:pt idx="11">
                  <c:v>0</c:v>
                </c:pt>
                <c:pt idx="12">
                  <c:v>0.23835579132161655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085-487D-BFC7-3773570B09DE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-1.7670171651404889</c:v>
                </c:pt>
                <c:pt idx="1">
                  <c:v>-1.7563203463203463</c:v>
                </c:pt>
                <c:pt idx="2">
                  <c:v>-1.5259604116311438</c:v>
                </c:pt>
                <c:pt idx="3">
                  <c:v>7.8193069306932372E-2</c:v>
                </c:pt>
                <c:pt idx="4">
                  <c:v>-2.1897685854163527</c:v>
                </c:pt>
                <c:pt idx="5">
                  <c:v>3.6041433458937178E-2</c:v>
                </c:pt>
                <c:pt idx="6">
                  <c:v>-2.0078025477707016</c:v>
                </c:pt>
                <c:pt idx="7">
                  <c:v>-3.6290448343079911</c:v>
                </c:pt>
                <c:pt idx="8">
                  <c:v>-1.3445966815334627</c:v>
                </c:pt>
                <c:pt idx="9">
                  <c:v>-2.4819117647058819</c:v>
                </c:pt>
                <c:pt idx="10">
                  <c:v>0</c:v>
                </c:pt>
                <c:pt idx="11">
                  <c:v>0</c:v>
                </c:pt>
                <c:pt idx="12">
                  <c:v>-1.6713581586419171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085-487D-BFC7-3773570B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70-4366-AA07-618B07DAC14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9.036363636363637</c:v>
                </c:pt>
                <c:pt idx="1">
                  <c:v>8.6132075471698109</c:v>
                </c:pt>
                <c:pt idx="2">
                  <c:v>7.7953890489913542</c:v>
                </c:pt>
                <c:pt idx="3">
                  <c:v>6.806451612903226</c:v>
                </c:pt>
                <c:pt idx="4">
                  <c:v>31.227272727272727</c:v>
                </c:pt>
                <c:pt idx="5">
                  <c:v>7.5299539170506913</c:v>
                </c:pt>
                <c:pt idx="6">
                  <c:v>8.02247191011236</c:v>
                </c:pt>
                <c:pt idx="7">
                  <c:v>12.061162079510703</c:v>
                </c:pt>
                <c:pt idx="8">
                  <c:v>9.0903790087463552</c:v>
                </c:pt>
                <c:pt idx="9">
                  <c:v>9.080385852090032</c:v>
                </c:pt>
                <c:pt idx="10">
                  <c:v>7.1981707317073171</c:v>
                </c:pt>
                <c:pt idx="11">
                  <c:v>9.8170731707317067</c:v>
                </c:pt>
                <c:pt idx="12">
                  <c:v>9.8219974715549938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70-4366-AA07-618B07DAC142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70-4366-AA07-618B07DAC142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5.4202586206896548</c:v>
                </c:pt>
                <c:pt idx="1">
                  <c:v>5.7116883116883113</c:v>
                </c:pt>
                <c:pt idx="2">
                  <c:v>6.5864527629233516</c:v>
                </c:pt>
                <c:pt idx="3">
                  <c:v>5.3230912476722532</c:v>
                </c:pt>
                <c:pt idx="4">
                  <c:v>7.1088270858524787</c:v>
                </c:pt>
                <c:pt idx="5">
                  <c:v>6.1521084337349397</c:v>
                </c:pt>
                <c:pt idx="6">
                  <c:v>6.0893952673093779</c:v>
                </c:pt>
                <c:pt idx="7">
                  <c:v>5.9843363561417968</c:v>
                </c:pt>
                <c:pt idx="8">
                  <c:v>7.141089108910891</c:v>
                </c:pt>
                <c:pt idx="9">
                  <c:v>6.2877291960507762</c:v>
                </c:pt>
                <c:pt idx="10">
                  <c:v>5.8250773993808052</c:v>
                </c:pt>
                <c:pt idx="11">
                  <c:v>6.2163461538461542</c:v>
                </c:pt>
                <c:pt idx="12">
                  <c:v>6.1094831911690921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70-4366-AA07-618B07DAC142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70-4366-AA07-618B07DAC14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7.4215976331360949</c:v>
                </c:pt>
                <c:pt idx="1">
                  <c:v>6.1691078561917445</c:v>
                </c:pt>
                <c:pt idx="2">
                  <c:v>7.4685534591194971</c:v>
                </c:pt>
                <c:pt idx="3">
                  <c:v>7.0227048371174732</c:v>
                </c:pt>
                <c:pt idx="4">
                  <c:v>11.213178294573643</c:v>
                </c:pt>
                <c:pt idx="5">
                  <c:v>11.01419878296146</c:v>
                </c:pt>
                <c:pt idx="6">
                  <c:v>9.6335260115606935</c:v>
                </c:pt>
                <c:pt idx="7">
                  <c:v>10.585014409221902</c:v>
                </c:pt>
                <c:pt idx="8">
                  <c:v>9.3552795031055904</c:v>
                </c:pt>
                <c:pt idx="9">
                  <c:v>9.9650067294751015</c:v>
                </c:pt>
                <c:pt idx="10">
                  <c:v>7.9652294853963834</c:v>
                </c:pt>
                <c:pt idx="11">
                  <c:v>9.3677419354838705</c:v>
                </c:pt>
                <c:pt idx="12">
                  <c:v>8.8479387249380483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70-4366-AA07-618B07DAC142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70-4366-AA07-618B07DAC14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770-4366-AA07-618B07DAC14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10.036101083032491</c:v>
                </c:pt>
                <c:pt idx="1">
                  <c:v>9.6203288490284002</c:v>
                </c:pt>
                <c:pt idx="2">
                  <c:v>10.040567951318458</c:v>
                </c:pt>
                <c:pt idx="3">
                  <c:v>8.3473684210526322</c:v>
                </c:pt>
                <c:pt idx="4">
                  <c:v>10.84819734345351</c:v>
                </c:pt>
                <c:pt idx="5">
                  <c:v>12.085648148148149</c:v>
                </c:pt>
                <c:pt idx="6">
                  <c:v>9.9510357815442561</c:v>
                </c:pt>
                <c:pt idx="7">
                  <c:v>9.5925196850393704</c:v>
                </c:pt>
                <c:pt idx="8">
                  <c:v>8.4372197309417043</c:v>
                </c:pt>
                <c:pt idx="9">
                  <c:v>7.2849002849002851</c:v>
                </c:pt>
                <c:pt idx="10">
                  <c:v>0</c:v>
                </c:pt>
                <c:pt idx="11">
                  <c:v>0</c:v>
                </c:pt>
                <c:pt idx="12">
                  <c:v>9.5132547864506627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70-4366-AA07-618B07DAC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70-4366-AA07-618B07DAC14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70-4366-AA07-618B07DAC14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70-4366-AA07-618B07DAC14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70-4366-AA07-618B07DAC14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70-4366-AA07-618B07DAC14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70-4366-AA07-618B07DAC14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70-4366-AA07-618B07DAC14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70-4366-AA07-618B07DAC14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70-4366-AA07-618B07DAC14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70-4366-AA07-618B07DAC14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70-4366-AA07-618B07DAC14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70-4366-AA07-618B07DAC14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70-4366-AA07-618B07DAC142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2.6145034498963966</c:v>
                </c:pt>
                <c:pt idx="1">
                  <c:v>3.4512209928366557</c:v>
                </c:pt>
                <c:pt idx="2">
                  <c:v>2.5720144921989609</c:v>
                </c:pt>
                <c:pt idx="3">
                  <c:v>1.324663583935159</c:v>
                </c:pt>
                <c:pt idx="4">
                  <c:v>-0.36498095112013296</c:v>
                </c:pt>
                <c:pt idx="5">
                  <c:v>1.0714493651866892</c:v>
                </c:pt>
                <c:pt idx="6">
                  <c:v>0.31750976998356251</c:v>
                </c:pt>
                <c:pt idx="7">
                  <c:v>-0.99249472418253148</c:v>
                </c:pt>
                <c:pt idx="8">
                  <c:v>-0.91805977216388612</c:v>
                </c:pt>
                <c:pt idx="9">
                  <c:v>-2.6801064445748164</c:v>
                </c:pt>
                <c:pt idx="10">
                  <c:v>0</c:v>
                </c:pt>
                <c:pt idx="11">
                  <c:v>0</c:v>
                </c:pt>
                <c:pt idx="12">
                  <c:v>0.62387953774393701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70-4366-AA07-618B07DAC142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0.99973744666885445</c:v>
                </c:pt>
                <c:pt idx="1">
                  <c:v>1.0071213018585894</c:v>
                </c:pt>
                <c:pt idx="2">
                  <c:v>2.2451789023271038</c:v>
                </c:pt>
                <c:pt idx="3">
                  <c:v>1.5409168081494062</c:v>
                </c:pt>
                <c:pt idx="4">
                  <c:v>-20.379075383819217</c:v>
                </c:pt>
                <c:pt idx="5">
                  <c:v>4.5556942310974575</c:v>
                </c:pt>
                <c:pt idx="6">
                  <c:v>1.928563871431896</c:v>
                </c:pt>
                <c:pt idx="7">
                  <c:v>-2.4686423944713329</c:v>
                </c:pt>
                <c:pt idx="8">
                  <c:v>-0.65315927780465088</c:v>
                </c:pt>
                <c:pt idx="9">
                  <c:v>-1.7954855671897469</c:v>
                </c:pt>
                <c:pt idx="10">
                  <c:v>0</c:v>
                </c:pt>
                <c:pt idx="11">
                  <c:v>0</c:v>
                </c:pt>
                <c:pt idx="12">
                  <c:v>-0.57010380706252306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770-4366-AA07-618B07DAC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6E-49CE-86FB-8F218D0BB9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10.616883116883116</c:v>
                </c:pt>
                <c:pt idx="1">
                  <c:v>9.41</c:v>
                </c:pt>
                <c:pt idx="2">
                  <c:v>9.2303523035230359</c:v>
                </c:pt>
                <c:pt idx="3">
                  <c:v>8.6024999999999991</c:v>
                </c:pt>
                <c:pt idx="4">
                  <c:v>10.330472103004292</c:v>
                </c:pt>
                <c:pt idx="5">
                  <c:v>8.0840336134453779</c:v>
                </c:pt>
                <c:pt idx="6">
                  <c:v>9.4250000000000007</c:v>
                </c:pt>
                <c:pt idx="7">
                  <c:v>10.110526315789473</c:v>
                </c:pt>
                <c:pt idx="8">
                  <c:v>9.2386058981233248</c:v>
                </c:pt>
                <c:pt idx="9">
                  <c:v>8.8419117647058822</c:v>
                </c:pt>
                <c:pt idx="10">
                  <c:v>8.7468749999999993</c:v>
                </c:pt>
                <c:pt idx="11">
                  <c:v>8.7430555555555554</c:v>
                </c:pt>
                <c:pt idx="12">
                  <c:v>9.2769230769230777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E-49CE-86FB-8F218D0BB998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6E-49CE-86FB-8F218D0BB998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8.5574162679425836</c:v>
                </c:pt>
                <c:pt idx="1">
                  <c:v>5.5938303341902316</c:v>
                </c:pt>
                <c:pt idx="2">
                  <c:v>7.1073446327683616</c:v>
                </c:pt>
                <c:pt idx="3">
                  <c:v>6.235611510791367</c:v>
                </c:pt>
                <c:pt idx="4">
                  <c:v>6.1355140186915884</c:v>
                </c:pt>
                <c:pt idx="5">
                  <c:v>6.709677419354839</c:v>
                </c:pt>
                <c:pt idx="6">
                  <c:v>7.8844696969696972</c:v>
                </c:pt>
                <c:pt idx="7">
                  <c:v>8.9580152671755719</c:v>
                </c:pt>
                <c:pt idx="8">
                  <c:v>7.1208459214501509</c:v>
                </c:pt>
                <c:pt idx="9">
                  <c:v>6.3746701846965701</c:v>
                </c:pt>
                <c:pt idx="10">
                  <c:v>7.4951456310679614</c:v>
                </c:pt>
                <c:pt idx="11">
                  <c:v>6.3891213389121342</c:v>
                </c:pt>
                <c:pt idx="12">
                  <c:v>7.0339242722696431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6E-49CE-86FB-8F218D0BB998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6E-49CE-86FB-8F218D0BB9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8.6969696969696972</c:v>
                </c:pt>
                <c:pt idx="1">
                  <c:v>7.5101123595505621</c:v>
                </c:pt>
                <c:pt idx="2">
                  <c:v>9.2798742138364787</c:v>
                </c:pt>
                <c:pt idx="3">
                  <c:v>7.8366197183098594</c:v>
                </c:pt>
                <c:pt idx="4">
                  <c:v>7.5637065637065639</c:v>
                </c:pt>
                <c:pt idx="5">
                  <c:v>7.7424657534246579</c:v>
                </c:pt>
                <c:pt idx="6">
                  <c:v>6.6075036075036078</c:v>
                </c:pt>
                <c:pt idx="7">
                  <c:v>7.5533199195171026</c:v>
                </c:pt>
                <c:pt idx="8">
                  <c:v>7.6696165191740411</c:v>
                </c:pt>
                <c:pt idx="9">
                  <c:v>6.2601880877742948</c:v>
                </c:pt>
                <c:pt idx="10">
                  <c:v>7.8169336384439356</c:v>
                </c:pt>
                <c:pt idx="11">
                  <c:v>6.9157088122605366</c:v>
                </c:pt>
                <c:pt idx="12">
                  <c:v>7.4551912568306014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6E-49CE-86FB-8F218D0BB998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6E-49CE-86FB-8F218D0BB9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6E-49CE-86FB-8F218D0BB9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8.8498659517426272</c:v>
                </c:pt>
                <c:pt idx="1">
                  <c:v>7.6536796536796539</c:v>
                </c:pt>
                <c:pt idx="2">
                  <c:v>7.7043918918918921</c:v>
                </c:pt>
                <c:pt idx="3">
                  <c:v>8.6806930693069315</c:v>
                </c:pt>
                <c:pt idx="4">
                  <c:v>8.140703517587939</c:v>
                </c:pt>
                <c:pt idx="5">
                  <c:v>8.120075046904315</c:v>
                </c:pt>
                <c:pt idx="6">
                  <c:v>7.4171974522292992</c:v>
                </c:pt>
                <c:pt idx="7">
                  <c:v>6.4814814814814818</c:v>
                </c:pt>
                <c:pt idx="8">
                  <c:v>7.8940092165898621</c:v>
                </c:pt>
                <c:pt idx="9">
                  <c:v>6.36</c:v>
                </c:pt>
                <c:pt idx="10">
                  <c:v>0</c:v>
                </c:pt>
                <c:pt idx="11">
                  <c:v>0</c:v>
                </c:pt>
                <c:pt idx="12">
                  <c:v>7.7208099956915124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6E-49CE-86FB-8F218D0BB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6E-49CE-86FB-8F218D0BB9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6E-49CE-86FB-8F218D0BB9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6E-49CE-86FB-8F218D0BB9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6E-49CE-86FB-8F218D0BB9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6E-49CE-86FB-8F218D0BB9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6E-49CE-86FB-8F218D0BB9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6E-49CE-86FB-8F218D0BB9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6E-49CE-86FB-8F218D0BB9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6E-49CE-86FB-8F218D0BB9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6E-49CE-86FB-8F218D0BB9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6E-49CE-86FB-8F218D0BB9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6E-49CE-86FB-8F218D0BB9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6E-49CE-86FB-8F218D0BB998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0.15289625477293001</c:v>
                </c:pt>
                <c:pt idx="1">
                  <c:v>0.14356729412909175</c:v>
                </c:pt>
                <c:pt idx="2">
                  <c:v>-1.5754823219445866</c:v>
                </c:pt>
                <c:pt idx="3">
                  <c:v>0.84407335099707215</c:v>
                </c:pt>
                <c:pt idx="4">
                  <c:v>0.57699695388137506</c:v>
                </c:pt>
                <c:pt idx="5">
                  <c:v>0.3776092934796571</c:v>
                </c:pt>
                <c:pt idx="6">
                  <c:v>0.80969384472569139</c:v>
                </c:pt>
                <c:pt idx="7">
                  <c:v>-1.0718384380356207</c:v>
                </c:pt>
                <c:pt idx="8">
                  <c:v>0.22439269741582102</c:v>
                </c:pt>
                <c:pt idx="9">
                  <c:v>9.9811912225705512E-2</c:v>
                </c:pt>
                <c:pt idx="10">
                  <c:v>0</c:v>
                </c:pt>
                <c:pt idx="11">
                  <c:v>0</c:v>
                </c:pt>
                <c:pt idx="12">
                  <c:v>0.23835579132161655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6E-49CE-86FB-8F218D0BB998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-1.7670171651404889</c:v>
                </c:pt>
                <c:pt idx="1">
                  <c:v>-1.7563203463203463</c:v>
                </c:pt>
                <c:pt idx="2">
                  <c:v>-1.5259604116311438</c:v>
                </c:pt>
                <c:pt idx="3">
                  <c:v>7.8193069306932372E-2</c:v>
                </c:pt>
                <c:pt idx="4">
                  <c:v>-2.1897685854163527</c:v>
                </c:pt>
                <c:pt idx="5">
                  <c:v>3.6041433458937178E-2</c:v>
                </c:pt>
                <c:pt idx="6">
                  <c:v>-2.0078025477707016</c:v>
                </c:pt>
                <c:pt idx="7">
                  <c:v>-3.6290448343079911</c:v>
                </c:pt>
                <c:pt idx="8">
                  <c:v>-1.3445966815334627</c:v>
                </c:pt>
                <c:pt idx="9">
                  <c:v>-2.4819117647058819</c:v>
                </c:pt>
                <c:pt idx="10">
                  <c:v>0</c:v>
                </c:pt>
                <c:pt idx="11">
                  <c:v>0</c:v>
                </c:pt>
                <c:pt idx="12">
                  <c:v>-1.6713581586419171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C6E-49CE-86FB-8F218D0BB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E6-49EC-99A4-5E6AF085A00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7.8931116389548697</c:v>
                </c:pt>
                <c:pt idx="1">
                  <c:v>7.5692640692640696</c:v>
                </c:pt>
                <c:pt idx="2">
                  <c:v>7.7943722943722946</c:v>
                </c:pt>
                <c:pt idx="3">
                  <c:v>9.7254901960784306</c:v>
                </c:pt>
                <c:pt idx="4">
                  <c:v>3</c:v>
                </c:pt>
                <c:pt idx="5">
                  <c:v>4.5384615384615383</c:v>
                </c:pt>
                <c:pt idx="6">
                  <c:v>6.5384615384615383</c:v>
                </c:pt>
                <c:pt idx="7">
                  <c:v>8.9459459459459456</c:v>
                </c:pt>
                <c:pt idx="8">
                  <c:v>5</c:v>
                </c:pt>
                <c:pt idx="9">
                  <c:v>6.5454545454545459</c:v>
                </c:pt>
                <c:pt idx="10">
                  <c:v>7.9570957095709574</c:v>
                </c:pt>
                <c:pt idx="11">
                  <c:v>7.7962382445141065</c:v>
                </c:pt>
                <c:pt idx="12">
                  <c:v>7.6939868204283357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6-49EC-99A4-5E6AF085A00E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E6-49EC-99A4-5E6AF085A00E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7.3537117903930129</c:v>
                </c:pt>
                <c:pt idx="1">
                  <c:v>8.0563063063063058</c:v>
                </c:pt>
                <c:pt idx="2">
                  <c:v>7.788349514563107</c:v>
                </c:pt>
                <c:pt idx="3">
                  <c:v>8.2225609756097562</c:v>
                </c:pt>
                <c:pt idx="4">
                  <c:v>4.4545454545454541</c:v>
                </c:pt>
                <c:pt idx="5">
                  <c:v>3.7391304347826089</c:v>
                </c:pt>
                <c:pt idx="6">
                  <c:v>8.5374999999999996</c:v>
                </c:pt>
                <c:pt idx="7">
                  <c:v>23.428571428571427</c:v>
                </c:pt>
                <c:pt idx="8">
                  <c:v>6</c:v>
                </c:pt>
                <c:pt idx="9">
                  <c:v>6.2674418604651159</c:v>
                </c:pt>
                <c:pt idx="10">
                  <c:v>6.6938775510204085</c:v>
                </c:pt>
                <c:pt idx="11">
                  <c:v>7.3633093525179856</c:v>
                </c:pt>
                <c:pt idx="12">
                  <c:v>7.4280986762936223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E6-49EC-99A4-5E6AF085A00E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E6-49EC-99A4-5E6AF085A00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7.5425414364640888</c:v>
                </c:pt>
                <c:pt idx="1">
                  <c:v>8.927819548872181</c:v>
                </c:pt>
                <c:pt idx="2">
                  <c:v>8.277899343544858</c:v>
                </c:pt>
                <c:pt idx="3">
                  <c:v>9.1930693069306937</c:v>
                </c:pt>
                <c:pt idx="4">
                  <c:v>5.1111111111111107</c:v>
                </c:pt>
                <c:pt idx="5">
                  <c:v>3</c:v>
                </c:pt>
                <c:pt idx="6">
                  <c:v>7</c:v>
                </c:pt>
                <c:pt idx="7">
                  <c:v>7.333333333333333</c:v>
                </c:pt>
                <c:pt idx="8">
                  <c:v>3.8333333333333335</c:v>
                </c:pt>
                <c:pt idx="9">
                  <c:v>7.0779220779220777</c:v>
                </c:pt>
                <c:pt idx="10">
                  <c:v>6.2519181585677748</c:v>
                </c:pt>
                <c:pt idx="11">
                  <c:v>7.2767857142857144</c:v>
                </c:pt>
                <c:pt idx="12">
                  <c:v>7.6280140883229475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E6-49EC-99A4-5E6AF085A00E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E6-49EC-99A4-5E6AF085A0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DE6-49EC-99A4-5E6AF085A00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8.7548701298701292</c:v>
                </c:pt>
                <c:pt idx="1">
                  <c:v>7.9670846394984327</c:v>
                </c:pt>
                <c:pt idx="2">
                  <c:v>8.0641282565130261</c:v>
                </c:pt>
                <c:pt idx="3">
                  <c:v>7.3793103448275863</c:v>
                </c:pt>
                <c:pt idx="4">
                  <c:v>8.7727272727272734</c:v>
                </c:pt>
                <c:pt idx="5">
                  <c:v>4.666666666666667</c:v>
                </c:pt>
                <c:pt idx="6">
                  <c:v>8.4705882352941178</c:v>
                </c:pt>
                <c:pt idx="7">
                  <c:v>6.44</c:v>
                </c:pt>
                <c:pt idx="8">
                  <c:v>9.4</c:v>
                </c:pt>
                <c:pt idx="9">
                  <c:v>6.3295454545454541</c:v>
                </c:pt>
                <c:pt idx="10">
                  <c:v>0</c:v>
                </c:pt>
                <c:pt idx="11">
                  <c:v>0</c:v>
                </c:pt>
                <c:pt idx="12">
                  <c:v>8.0162748643761308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E6-49EC-99A4-5E6AF085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E6-49EC-99A4-5E6AF085A0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E6-49EC-99A4-5E6AF085A0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E6-49EC-99A4-5E6AF085A0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E6-49EC-99A4-5E6AF085A0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E6-49EC-99A4-5E6AF085A0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E6-49EC-99A4-5E6AF085A0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E6-49EC-99A4-5E6AF085A0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E6-49EC-99A4-5E6AF085A0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E6-49EC-99A4-5E6AF085A0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E6-49EC-99A4-5E6AF085A0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E6-49EC-99A4-5E6AF085A0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E6-49EC-99A4-5E6AF085A0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E6-49EC-99A4-5E6AF085A00E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1.2123286934060404</c:v>
                </c:pt>
                <c:pt idx="1">
                  <c:v>-0.96073490937374828</c:v>
                </c:pt>
                <c:pt idx="2">
                  <c:v>-0.2137710870318319</c:v>
                </c:pt>
                <c:pt idx="3">
                  <c:v>-1.8137589621031074</c:v>
                </c:pt>
                <c:pt idx="4">
                  <c:v>3.6616161616161627</c:v>
                </c:pt>
                <c:pt idx="5">
                  <c:v>1.666666666666667</c:v>
                </c:pt>
                <c:pt idx="6">
                  <c:v>1.4705882352941178</c:v>
                </c:pt>
                <c:pt idx="7">
                  <c:v>-0.89333333333333265</c:v>
                </c:pt>
                <c:pt idx="8">
                  <c:v>5.5666666666666664</c:v>
                </c:pt>
                <c:pt idx="9">
                  <c:v>-0.74837662337662358</c:v>
                </c:pt>
                <c:pt idx="10">
                  <c:v>0</c:v>
                </c:pt>
                <c:pt idx="11">
                  <c:v>0</c:v>
                </c:pt>
                <c:pt idx="12">
                  <c:v>-0.15358465031096991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DE6-49EC-99A4-5E6AF085A00E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0.86175849091525958</c:v>
                </c:pt>
                <c:pt idx="1">
                  <c:v>0.39782057023436312</c:v>
                </c:pt>
                <c:pt idx="2">
                  <c:v>0.2697559621407315</c:v>
                </c:pt>
                <c:pt idx="3">
                  <c:v>-2.3461798512508443</c:v>
                </c:pt>
                <c:pt idx="4">
                  <c:v>5.7727272727272734</c:v>
                </c:pt>
                <c:pt idx="5">
                  <c:v>0.12820512820512864</c:v>
                </c:pt>
                <c:pt idx="6">
                  <c:v>1.9321266968325794</c:v>
                </c:pt>
                <c:pt idx="7">
                  <c:v>-2.5059459459459452</c:v>
                </c:pt>
                <c:pt idx="8">
                  <c:v>4.4000000000000004</c:v>
                </c:pt>
                <c:pt idx="9">
                  <c:v>-0.21590909090909172</c:v>
                </c:pt>
                <c:pt idx="10">
                  <c:v>0</c:v>
                </c:pt>
                <c:pt idx="11">
                  <c:v>0</c:v>
                </c:pt>
                <c:pt idx="12">
                  <c:v>0.38449191863969645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DE6-49EC-99A4-5E6AF085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46-408E-B6A0-D160C37D01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7.7963917525773194</c:v>
                </c:pt>
                <c:pt idx="1">
                  <c:v>7.5742397137745971</c:v>
                </c:pt>
                <c:pt idx="2">
                  <c:v>7.5375609756097557</c:v>
                </c:pt>
                <c:pt idx="3">
                  <c:v>11.399491094147583</c:v>
                </c:pt>
                <c:pt idx="4">
                  <c:v>6.8</c:v>
                </c:pt>
                <c:pt idx="5">
                  <c:v>3.6363636363636362</c:v>
                </c:pt>
                <c:pt idx="6">
                  <c:v>6.284313725490196</c:v>
                </c:pt>
                <c:pt idx="7">
                  <c:v>13.846153846153847</c:v>
                </c:pt>
                <c:pt idx="8">
                  <c:v>5.2307692307692308</c:v>
                </c:pt>
                <c:pt idx="9">
                  <c:v>5.6254295532646053</c:v>
                </c:pt>
                <c:pt idx="10">
                  <c:v>8.1955671447196874</c:v>
                </c:pt>
                <c:pt idx="11">
                  <c:v>6.7405764966740573</c:v>
                </c:pt>
                <c:pt idx="12">
                  <c:v>7.6968333065423566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6-408E-B6A0-D160C37D0110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46-408E-B6A0-D160C37D0110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7.1120689655172411</c:v>
                </c:pt>
                <c:pt idx="1">
                  <c:v>5.7731958762886597</c:v>
                </c:pt>
                <c:pt idx="2">
                  <c:v>8.4865900383141764</c:v>
                </c:pt>
                <c:pt idx="3">
                  <c:v>7.2406417112299462</c:v>
                </c:pt>
                <c:pt idx="4">
                  <c:v>6</c:v>
                </c:pt>
                <c:pt idx="5">
                  <c:v>3.8333333333333335</c:v>
                </c:pt>
                <c:pt idx="6">
                  <c:v>3.4827586206896552</c:v>
                </c:pt>
                <c:pt idx="7">
                  <c:v>11.222222222222221</c:v>
                </c:pt>
                <c:pt idx="8">
                  <c:v>0</c:v>
                </c:pt>
                <c:pt idx="9">
                  <c:v>4.0529801324503314</c:v>
                </c:pt>
                <c:pt idx="10">
                  <c:v>7.0791366906474824</c:v>
                </c:pt>
                <c:pt idx="11">
                  <c:v>6.9846153846153847</c:v>
                </c:pt>
                <c:pt idx="12">
                  <c:v>6.860990860990861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46-408E-B6A0-D160C37D0110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6-408E-B6A0-D160C37D01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7.5795454545454541</c:v>
                </c:pt>
                <c:pt idx="1">
                  <c:v>7.9409190371991247</c:v>
                </c:pt>
                <c:pt idx="2">
                  <c:v>8.3464285714285715</c:v>
                </c:pt>
                <c:pt idx="3">
                  <c:v>8.6014234875444835</c:v>
                </c:pt>
                <c:pt idx="4">
                  <c:v>4.75</c:v>
                </c:pt>
                <c:pt idx="5">
                  <c:v>3.8181818181818183</c:v>
                </c:pt>
                <c:pt idx="6">
                  <c:v>8.615384615384615</c:v>
                </c:pt>
                <c:pt idx="7">
                  <c:v>5.875</c:v>
                </c:pt>
                <c:pt idx="8">
                  <c:v>4.8181818181818183</c:v>
                </c:pt>
                <c:pt idx="9">
                  <c:v>4.2424242424242422</c:v>
                </c:pt>
                <c:pt idx="10">
                  <c:v>7.3499079189686922</c:v>
                </c:pt>
                <c:pt idx="11">
                  <c:v>6.8734622144112478</c:v>
                </c:pt>
                <c:pt idx="12">
                  <c:v>7.4090121317157713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46-408E-B6A0-D160C37D0110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46-408E-B6A0-D160C37D01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46-408E-B6A0-D160C37D01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6.8472505091649696</c:v>
                </c:pt>
                <c:pt idx="1">
                  <c:v>7.9557739557739557</c:v>
                </c:pt>
                <c:pt idx="2">
                  <c:v>6.3968609865470851</c:v>
                </c:pt>
                <c:pt idx="3">
                  <c:v>9.5833333333333339</c:v>
                </c:pt>
                <c:pt idx="4">
                  <c:v>5.0714285714285712</c:v>
                </c:pt>
                <c:pt idx="5">
                  <c:v>4.8</c:v>
                </c:pt>
                <c:pt idx="6">
                  <c:v>5.84</c:v>
                </c:pt>
                <c:pt idx="7">
                  <c:v>1</c:v>
                </c:pt>
                <c:pt idx="8">
                  <c:v>8.5</c:v>
                </c:pt>
                <c:pt idx="9">
                  <c:v>4.9301310043668121</c:v>
                </c:pt>
                <c:pt idx="10">
                  <c:v>0</c:v>
                </c:pt>
                <c:pt idx="11">
                  <c:v>0</c:v>
                </c:pt>
                <c:pt idx="12">
                  <c:v>6.8564814814814818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46-408E-B6A0-D160C37D0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46-408E-B6A0-D160C37D01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46-408E-B6A0-D160C37D01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46-408E-B6A0-D160C37D01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46-408E-B6A0-D160C37D01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46-408E-B6A0-D160C37D01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46-408E-B6A0-D160C37D01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46-408E-B6A0-D160C37D01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46-408E-B6A0-D160C37D01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46-408E-B6A0-D160C37D01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46-408E-B6A0-D160C37D01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46-408E-B6A0-D160C37D01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46-408E-B6A0-D160C37D01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46-408E-B6A0-D160C37D0110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-0.73229494538048456</c:v>
                </c:pt>
                <c:pt idx="1">
                  <c:v>1.4854918574831011E-2</c:v>
                </c:pt>
                <c:pt idx="2">
                  <c:v>-1.9495675848814864</c:v>
                </c:pt>
                <c:pt idx="3">
                  <c:v>0.98190984578885043</c:v>
                </c:pt>
                <c:pt idx="4">
                  <c:v>0.32142857142857117</c:v>
                </c:pt>
                <c:pt idx="5">
                  <c:v>0.98181818181818148</c:v>
                </c:pt>
                <c:pt idx="6">
                  <c:v>-2.7753846153846151</c:v>
                </c:pt>
                <c:pt idx="7">
                  <c:v>-4.875</c:v>
                </c:pt>
                <c:pt idx="8">
                  <c:v>3.6818181818181817</c:v>
                </c:pt>
                <c:pt idx="9">
                  <c:v>0.68770676194256986</c:v>
                </c:pt>
                <c:pt idx="10">
                  <c:v>0</c:v>
                </c:pt>
                <c:pt idx="11">
                  <c:v>0</c:v>
                </c:pt>
                <c:pt idx="12">
                  <c:v>-0.74250329009212201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46-408E-B6A0-D160C37D0110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-0.94914124341234984</c:v>
                </c:pt>
                <c:pt idx="1">
                  <c:v>0.38153424199935859</c:v>
                </c:pt>
                <c:pt idx="2">
                  <c:v>-1.1406999890626706</c:v>
                </c:pt>
                <c:pt idx="3">
                  <c:v>-1.8161577608142494</c:v>
                </c:pt>
                <c:pt idx="4">
                  <c:v>-1.7285714285714286</c:v>
                </c:pt>
                <c:pt idx="5">
                  <c:v>1.1636363636363636</c:v>
                </c:pt>
                <c:pt idx="6">
                  <c:v>-0.4443137254901961</c:v>
                </c:pt>
                <c:pt idx="7">
                  <c:v>-12.846153846153847</c:v>
                </c:pt>
                <c:pt idx="8">
                  <c:v>3.2692307692307692</c:v>
                </c:pt>
                <c:pt idx="9">
                  <c:v>-0.69529854889779319</c:v>
                </c:pt>
                <c:pt idx="10">
                  <c:v>0</c:v>
                </c:pt>
                <c:pt idx="11">
                  <c:v>0</c:v>
                </c:pt>
                <c:pt idx="12">
                  <c:v>-0.94580322853609289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146-408E-B6A0-D160C37D0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90-4733-8DB9-CDBA4D67800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7.9195542046605878</c:v>
                </c:pt>
                <c:pt idx="1">
                  <c:v>7.5339957342766475</c:v>
                </c:pt>
                <c:pt idx="2">
                  <c:v>7.0478314294816364</c:v>
                </c:pt>
                <c:pt idx="3">
                  <c:v>7.060589492519509</c:v>
                </c:pt>
                <c:pt idx="4">
                  <c:v>8.7339009392526528</c:v>
                </c:pt>
                <c:pt idx="5">
                  <c:v>7.5460757920894599</c:v>
                </c:pt>
                <c:pt idx="6">
                  <c:v>7.2991793386434951</c:v>
                </c:pt>
                <c:pt idx="7">
                  <c:v>7.3596665182726939</c:v>
                </c:pt>
                <c:pt idx="8">
                  <c:v>7.4095895977245023</c:v>
                </c:pt>
                <c:pt idx="9">
                  <c:v>7.0818751918607203</c:v>
                </c:pt>
                <c:pt idx="10">
                  <c:v>7.4287101886406628</c:v>
                </c:pt>
                <c:pt idx="11">
                  <c:v>7.1260608372270431</c:v>
                </c:pt>
                <c:pt idx="12">
                  <c:v>7.4203753436920517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0-4733-8DB9-CDBA4D678006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90-4733-8DB9-CDBA4D678006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7.3644056930375692</c:v>
                </c:pt>
                <c:pt idx="1">
                  <c:v>6.5212775777716239</c:v>
                </c:pt>
                <c:pt idx="2">
                  <c:v>6.6980792586928164</c:v>
                </c:pt>
                <c:pt idx="3">
                  <c:v>6.3827739181384446</c:v>
                </c:pt>
                <c:pt idx="4">
                  <c:v>6.2174707421855713</c:v>
                </c:pt>
                <c:pt idx="5">
                  <c:v>7.000953086942709</c:v>
                </c:pt>
                <c:pt idx="6">
                  <c:v>6.9023408766388297</c:v>
                </c:pt>
                <c:pt idx="7">
                  <c:v>7.2397501926274384</c:v>
                </c:pt>
                <c:pt idx="8">
                  <c:v>6.7605067064083455</c:v>
                </c:pt>
                <c:pt idx="9">
                  <c:v>6.9025843149549875</c:v>
                </c:pt>
                <c:pt idx="10">
                  <c:v>7.2594999762797094</c:v>
                </c:pt>
                <c:pt idx="11">
                  <c:v>6.7056474124973162</c:v>
                </c:pt>
                <c:pt idx="12">
                  <c:v>6.81836284648623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90-4733-8DB9-CDBA4D678006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90-4733-8DB9-CDBA4D67800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7.2885726989773234</c:v>
                </c:pt>
                <c:pt idx="1">
                  <c:v>6.7735424066533829</c:v>
                </c:pt>
                <c:pt idx="2">
                  <c:v>6.7377011388261332</c:v>
                </c:pt>
                <c:pt idx="3">
                  <c:v>6.1673905637881115</c:v>
                </c:pt>
                <c:pt idx="4">
                  <c:v>6.5183552234649831</c:v>
                </c:pt>
                <c:pt idx="5">
                  <c:v>6.7547590790410634</c:v>
                </c:pt>
                <c:pt idx="6">
                  <c:v>6.8557834898665346</c:v>
                </c:pt>
                <c:pt idx="7">
                  <c:v>7.1337124926456168</c:v>
                </c:pt>
                <c:pt idx="8">
                  <c:v>6.8220845019451737</c:v>
                </c:pt>
                <c:pt idx="9">
                  <c:v>6.8264086055904345</c:v>
                </c:pt>
                <c:pt idx="10">
                  <c:v>6.7909695542611646</c:v>
                </c:pt>
                <c:pt idx="11">
                  <c:v>6.5663159638803741</c:v>
                </c:pt>
                <c:pt idx="12">
                  <c:v>6.7723569064660403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90-4733-8DB9-CDBA4D678006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90-4733-8DB9-CDBA4D6780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90-4733-8DB9-CDBA4D67800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7.65598233995585</c:v>
                </c:pt>
                <c:pt idx="1">
                  <c:v>6.9712386605911121</c:v>
                </c:pt>
                <c:pt idx="2">
                  <c:v>6.4654920309986839</c:v>
                </c:pt>
                <c:pt idx="3">
                  <c:v>6.965188020716055</c:v>
                </c:pt>
                <c:pt idx="4">
                  <c:v>6.820077615250117</c:v>
                </c:pt>
                <c:pt idx="5">
                  <c:v>6.8785517271573049</c:v>
                </c:pt>
                <c:pt idx="6">
                  <c:v>6.9805567830313739</c:v>
                </c:pt>
                <c:pt idx="7">
                  <c:v>7.0900904459101861</c:v>
                </c:pt>
                <c:pt idx="8">
                  <c:v>6.8866018317439339</c:v>
                </c:pt>
                <c:pt idx="9">
                  <c:v>6.499798836911598</c:v>
                </c:pt>
                <c:pt idx="10">
                  <c:v>0</c:v>
                </c:pt>
                <c:pt idx="11">
                  <c:v>0</c:v>
                </c:pt>
                <c:pt idx="12">
                  <c:v>6.9067039314637348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90-4733-8DB9-CDBA4D678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90-4733-8DB9-CDBA4D6780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90-4733-8DB9-CDBA4D6780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90-4733-8DB9-CDBA4D6780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90-4733-8DB9-CDBA4D6780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90-4733-8DB9-CDBA4D6780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90-4733-8DB9-CDBA4D6780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90-4733-8DB9-CDBA4D6780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90-4733-8DB9-CDBA4D6780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90-4733-8DB9-CDBA4D6780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90-4733-8DB9-CDBA4D6780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90-4733-8DB9-CDBA4D6780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90-4733-8DB9-CDBA4D6780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90-4733-8DB9-CDBA4D678006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0.36740964097852657</c:v>
                </c:pt>
                <c:pt idx="1">
                  <c:v>0.19769625393772916</c:v>
                </c:pt>
                <c:pt idx="2">
                  <c:v>-0.27220910782744934</c:v>
                </c:pt>
                <c:pt idx="3">
                  <c:v>0.79779745692794357</c:v>
                </c:pt>
                <c:pt idx="4">
                  <c:v>0.30172239178513394</c:v>
                </c:pt>
                <c:pt idx="5">
                  <c:v>0.12379264811624147</c:v>
                </c:pt>
                <c:pt idx="6">
                  <c:v>0.12477329316483932</c:v>
                </c:pt>
                <c:pt idx="7">
                  <c:v>-4.3622046735430686E-2</c:v>
                </c:pt>
                <c:pt idx="8">
                  <c:v>6.4517329798760237E-2</c:v>
                </c:pt>
                <c:pt idx="9">
                  <c:v>-0.32660976867883651</c:v>
                </c:pt>
                <c:pt idx="10">
                  <c:v>0</c:v>
                </c:pt>
                <c:pt idx="11">
                  <c:v>0</c:v>
                </c:pt>
                <c:pt idx="12">
                  <c:v>0.11469976199208531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90-4733-8DB9-CDBA4D678006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-0.26357186470473781</c:v>
                </c:pt>
                <c:pt idx="1">
                  <c:v>-0.5627570736855354</c:v>
                </c:pt>
                <c:pt idx="2">
                  <c:v>-0.58233939848295257</c:v>
                </c:pt>
                <c:pt idx="3">
                  <c:v>-9.540147180345393E-2</c:v>
                </c:pt>
                <c:pt idx="4">
                  <c:v>-1.9138233240025357</c:v>
                </c:pt>
                <c:pt idx="5">
                  <c:v>-0.66752406493215499</c:v>
                </c:pt>
                <c:pt idx="6">
                  <c:v>-0.31862255561212116</c:v>
                </c:pt>
                <c:pt idx="7">
                  <c:v>-0.2695760723625078</c:v>
                </c:pt>
                <c:pt idx="8">
                  <c:v>-0.5229877659805684</c:v>
                </c:pt>
                <c:pt idx="9">
                  <c:v>-0.58207635494912235</c:v>
                </c:pt>
                <c:pt idx="10">
                  <c:v>0</c:v>
                </c:pt>
                <c:pt idx="11">
                  <c:v>0</c:v>
                </c:pt>
                <c:pt idx="12">
                  <c:v>-0.54233249867804645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F90-4733-8DB9-CDBA4D678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7-4AA3-8202-E5E6DDD5C6B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8.0478248745119902</c:v>
                </c:pt>
                <c:pt idx="1">
                  <c:v>7.5526705133895549</c:v>
                </c:pt>
                <c:pt idx="2">
                  <c:v>7.2580916623511138</c:v>
                </c:pt>
                <c:pt idx="3">
                  <c:v>7.3426318981200724</c:v>
                </c:pt>
                <c:pt idx="4">
                  <c:v>9.3143854623578903</c:v>
                </c:pt>
                <c:pt idx="5">
                  <c:v>8.4847844793866862</c:v>
                </c:pt>
                <c:pt idx="6">
                  <c:v>7.8372308834446915</c:v>
                </c:pt>
                <c:pt idx="7">
                  <c:v>7.3764306445430154</c:v>
                </c:pt>
                <c:pt idx="8">
                  <c:v>7.4403297026788344</c:v>
                </c:pt>
                <c:pt idx="9">
                  <c:v>7.2329020332717189</c:v>
                </c:pt>
                <c:pt idx="10">
                  <c:v>7.5479452054794525</c:v>
                </c:pt>
                <c:pt idx="11">
                  <c:v>7.3412080536912754</c:v>
                </c:pt>
                <c:pt idx="12">
                  <c:v>7.6737807424400186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7-4AA3-8202-E5E6DDD5C6B0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77-4AA3-8202-E5E6DDD5C6B0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7.4232942910967319</c:v>
                </c:pt>
                <c:pt idx="1">
                  <c:v>6.4787005649717511</c:v>
                </c:pt>
                <c:pt idx="2">
                  <c:v>6.8313158042902993</c:v>
                </c:pt>
                <c:pt idx="3">
                  <c:v>6.5079556291723133</c:v>
                </c:pt>
                <c:pt idx="4">
                  <c:v>6.3496859616363945</c:v>
                </c:pt>
                <c:pt idx="5">
                  <c:v>7.3215162773125115</c:v>
                </c:pt>
                <c:pt idx="6">
                  <c:v>7.2865069625993701</c:v>
                </c:pt>
                <c:pt idx="7">
                  <c:v>7.3807104118825428</c:v>
                </c:pt>
                <c:pt idx="8">
                  <c:v>6.9096228868660594</c:v>
                </c:pt>
                <c:pt idx="9">
                  <c:v>6.9936959076824445</c:v>
                </c:pt>
                <c:pt idx="10">
                  <c:v>7.5262712888029952</c:v>
                </c:pt>
                <c:pt idx="11">
                  <c:v>6.8146903504560727</c:v>
                </c:pt>
                <c:pt idx="12">
                  <c:v>6.9692850855190303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77-4AA3-8202-E5E6DDD5C6B0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77-4AA3-8202-E5E6DDD5C6B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7.3121399847842623</c:v>
                </c:pt>
                <c:pt idx="1">
                  <c:v>6.7495257166947722</c:v>
                </c:pt>
                <c:pt idx="2">
                  <c:v>6.7355343379730819</c:v>
                </c:pt>
                <c:pt idx="3">
                  <c:v>6.2256879784812744</c:v>
                </c:pt>
                <c:pt idx="4">
                  <c:v>6.6629379024337005</c:v>
                </c:pt>
                <c:pt idx="5">
                  <c:v>6.9370747342968002</c:v>
                </c:pt>
                <c:pt idx="6">
                  <c:v>6.9112867374660407</c:v>
                </c:pt>
                <c:pt idx="7">
                  <c:v>7.3794321023981171</c:v>
                </c:pt>
                <c:pt idx="8">
                  <c:v>6.9975186104218361</c:v>
                </c:pt>
                <c:pt idx="9">
                  <c:v>6.9798752558230195</c:v>
                </c:pt>
                <c:pt idx="10">
                  <c:v>6.7701183875318449</c:v>
                </c:pt>
                <c:pt idx="11">
                  <c:v>6.5663884479492038</c:v>
                </c:pt>
                <c:pt idx="12">
                  <c:v>6.8539201732403097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77-4AA3-8202-E5E6DDD5C6B0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77-4AA3-8202-E5E6DDD5C6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77-4AA3-8202-E5E6DDD5C6B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7.7830106115304671</c:v>
                </c:pt>
                <c:pt idx="1">
                  <c:v>7.0446694460988688</c:v>
                </c:pt>
                <c:pt idx="2">
                  <c:v>6.5830399855582638</c:v>
                </c:pt>
                <c:pt idx="3">
                  <c:v>7.0874621376027696</c:v>
                </c:pt>
                <c:pt idx="4">
                  <c:v>7.071705031574659</c:v>
                </c:pt>
                <c:pt idx="5">
                  <c:v>7.119649250246459</c:v>
                </c:pt>
                <c:pt idx="6">
                  <c:v>7.1540335151987531</c:v>
                </c:pt>
                <c:pt idx="7">
                  <c:v>7.2201022146507663</c:v>
                </c:pt>
                <c:pt idx="8">
                  <c:v>7.0984699200185464</c:v>
                </c:pt>
                <c:pt idx="9">
                  <c:v>6.6309703145768717</c:v>
                </c:pt>
                <c:pt idx="10">
                  <c:v>0</c:v>
                </c:pt>
                <c:pt idx="11">
                  <c:v>0</c:v>
                </c:pt>
                <c:pt idx="12">
                  <c:v>7.062152432095413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77-4AA3-8202-E5E6DDD5C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77-4AA3-8202-E5E6DDD5C6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77-4AA3-8202-E5E6DDD5C6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77-4AA3-8202-E5E6DDD5C6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77-4AA3-8202-E5E6DDD5C6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77-4AA3-8202-E5E6DDD5C6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77-4AA3-8202-E5E6DDD5C6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77-4AA3-8202-E5E6DDD5C6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77-4AA3-8202-E5E6DDD5C6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77-4AA3-8202-E5E6DDD5C6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77-4AA3-8202-E5E6DDD5C6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77-4AA3-8202-E5E6DDD5C6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77-4AA3-8202-E5E6DDD5C6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77-4AA3-8202-E5E6DDD5C6B0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0.47087062674620483</c:v>
                </c:pt>
                <c:pt idx="1">
                  <c:v>0.29514372940409661</c:v>
                </c:pt>
                <c:pt idx="2">
                  <c:v>-0.15249435241481812</c:v>
                </c:pt>
                <c:pt idx="3">
                  <c:v>0.86177415912149513</c:v>
                </c:pt>
                <c:pt idx="4">
                  <c:v>0.40876712914095847</c:v>
                </c:pt>
                <c:pt idx="5">
                  <c:v>0.18257451594965879</c:v>
                </c:pt>
                <c:pt idx="6">
                  <c:v>0.24274677773271236</c:v>
                </c:pt>
                <c:pt idx="7">
                  <c:v>-0.1593298877473508</c:v>
                </c:pt>
                <c:pt idx="8">
                  <c:v>0.10095130959671028</c:v>
                </c:pt>
                <c:pt idx="9">
                  <c:v>-0.34890494124614779</c:v>
                </c:pt>
                <c:pt idx="10">
                  <c:v>0</c:v>
                </c:pt>
                <c:pt idx="11">
                  <c:v>0</c:v>
                </c:pt>
                <c:pt idx="12">
                  <c:v>0.16974723520679191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77-4AA3-8202-E5E6DDD5C6B0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-0.26481426298152311</c:v>
                </c:pt>
                <c:pt idx="1">
                  <c:v>-0.50800106729068606</c:v>
                </c:pt>
                <c:pt idx="2">
                  <c:v>-0.67505167679285005</c:v>
                </c:pt>
                <c:pt idx="3">
                  <c:v>-0.25516976051730289</c:v>
                </c:pt>
                <c:pt idx="4">
                  <c:v>-2.2426804307832313</c:v>
                </c:pt>
                <c:pt idx="5">
                  <c:v>-1.3651352291402272</c:v>
                </c:pt>
                <c:pt idx="6">
                  <c:v>-0.68319736824593846</c:v>
                </c:pt>
                <c:pt idx="7">
                  <c:v>-0.15632842989224915</c:v>
                </c:pt>
                <c:pt idx="8">
                  <c:v>-0.34185978266028805</c:v>
                </c:pt>
                <c:pt idx="9">
                  <c:v>-0.60193171869484718</c:v>
                </c:pt>
                <c:pt idx="10">
                  <c:v>0</c:v>
                </c:pt>
                <c:pt idx="11">
                  <c:v>0</c:v>
                </c:pt>
                <c:pt idx="12">
                  <c:v>-0.65605452024070754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77-4AA3-8202-E5E6DDD5C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CA-453D-8995-CE3B0C22547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8.0201001032811625</c:v>
                </c:pt>
                <c:pt idx="1">
                  <c:v>7.8540928342985561</c:v>
                </c:pt>
                <c:pt idx="2">
                  <c:v>7.4347460862924777</c:v>
                </c:pt>
                <c:pt idx="3">
                  <c:v>7.4501149060939849</c:v>
                </c:pt>
                <c:pt idx="4">
                  <c:v>10.064400508729333</c:v>
                </c:pt>
                <c:pt idx="5">
                  <c:v>8.5194965958324733</c:v>
                </c:pt>
                <c:pt idx="6">
                  <c:v>7.3185349611542732</c:v>
                </c:pt>
                <c:pt idx="7">
                  <c:v>6.964623260698346</c:v>
                </c:pt>
                <c:pt idx="8">
                  <c:v>6.6521204671173937</c:v>
                </c:pt>
                <c:pt idx="9">
                  <c:v>6.6887867142465005</c:v>
                </c:pt>
                <c:pt idx="10">
                  <c:v>6.7218685478320719</c:v>
                </c:pt>
                <c:pt idx="11">
                  <c:v>6.9216080402010052</c:v>
                </c:pt>
                <c:pt idx="12">
                  <c:v>7.4360537721295819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A-453D-8995-CE3B0C225475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CA-453D-8995-CE3B0C225475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7.9259781077273219</c:v>
                </c:pt>
                <c:pt idx="1">
                  <c:v>6.6174134790528232</c:v>
                </c:pt>
                <c:pt idx="2">
                  <c:v>6.8081226387678004</c:v>
                </c:pt>
                <c:pt idx="3">
                  <c:v>6.5498000499875033</c:v>
                </c:pt>
                <c:pt idx="4">
                  <c:v>6.3911605532170777</c:v>
                </c:pt>
                <c:pt idx="5">
                  <c:v>7.6223715960013791</c:v>
                </c:pt>
                <c:pt idx="6">
                  <c:v>7.7461226264676037</c:v>
                </c:pt>
                <c:pt idx="7">
                  <c:v>7.6563286361348766</c:v>
                </c:pt>
                <c:pt idx="8">
                  <c:v>7.0747476304230563</c:v>
                </c:pt>
                <c:pt idx="9">
                  <c:v>7.0171175404443851</c:v>
                </c:pt>
                <c:pt idx="10">
                  <c:v>7.4343215592562171</c:v>
                </c:pt>
                <c:pt idx="11">
                  <c:v>6.6331723867936843</c:v>
                </c:pt>
                <c:pt idx="12">
                  <c:v>7.0897793341589743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A-453D-8995-CE3B0C225475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CA-453D-8995-CE3B0C22547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7.5696016069635084</c:v>
                </c:pt>
                <c:pt idx="1">
                  <c:v>7.1070247129791788</c:v>
                </c:pt>
                <c:pt idx="2">
                  <c:v>7.0281066163120052</c:v>
                </c:pt>
                <c:pt idx="3">
                  <c:v>6.4091439688715957</c:v>
                </c:pt>
                <c:pt idx="4">
                  <c:v>6.6776628459603016</c:v>
                </c:pt>
                <c:pt idx="5">
                  <c:v>7.1394742559200521</c:v>
                </c:pt>
                <c:pt idx="6">
                  <c:v>7.1045693075643159</c:v>
                </c:pt>
                <c:pt idx="7">
                  <c:v>7.7446084724005138</c:v>
                </c:pt>
                <c:pt idx="8">
                  <c:v>7.0548697823760254</c:v>
                </c:pt>
                <c:pt idx="9">
                  <c:v>7.3329767822311709</c:v>
                </c:pt>
                <c:pt idx="10">
                  <c:v>7.0038556349156185</c:v>
                </c:pt>
                <c:pt idx="11">
                  <c:v>6.6860472644868887</c:v>
                </c:pt>
                <c:pt idx="12">
                  <c:v>7.0736233461824725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A-453D-8995-CE3B0C225475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0CA-453D-8995-CE3B0C22547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0CA-453D-8995-CE3B0C22547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7.9239933119687889</c:v>
                </c:pt>
                <c:pt idx="1">
                  <c:v>7.2324605998983227</c:v>
                </c:pt>
                <c:pt idx="2">
                  <c:v>6.6665713795666344</c:v>
                </c:pt>
                <c:pt idx="3">
                  <c:v>7.219209496829893</c:v>
                </c:pt>
                <c:pt idx="4">
                  <c:v>7.0987581312832644</c:v>
                </c:pt>
                <c:pt idx="5">
                  <c:v>7.222138964577657</c:v>
                </c:pt>
                <c:pt idx="6">
                  <c:v>7.3560683324834271</c:v>
                </c:pt>
                <c:pt idx="7">
                  <c:v>7.669089242454004</c:v>
                </c:pt>
                <c:pt idx="8">
                  <c:v>7.4543844791746858</c:v>
                </c:pt>
                <c:pt idx="9">
                  <c:v>6.8535038932146826</c:v>
                </c:pt>
                <c:pt idx="10">
                  <c:v>0</c:v>
                </c:pt>
                <c:pt idx="11">
                  <c:v>0</c:v>
                </c:pt>
                <c:pt idx="12">
                  <c:v>7.2475167924479367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CA-453D-8995-CE3B0C22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CA-453D-8995-CE3B0C22547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CA-453D-8995-CE3B0C22547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CA-453D-8995-CE3B0C22547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CA-453D-8995-CE3B0C22547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CA-453D-8995-CE3B0C22547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CA-453D-8995-CE3B0C22547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CA-453D-8995-CE3B0C22547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CA-453D-8995-CE3B0C22547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CA-453D-8995-CE3B0C22547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CA-453D-8995-CE3B0C22547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CA-453D-8995-CE3B0C22547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CA-453D-8995-CE3B0C22547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CA-453D-8995-CE3B0C225475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0.3543917050052805</c:v>
                </c:pt>
                <c:pt idx="1">
                  <c:v>0.12543588691914387</c:v>
                </c:pt>
                <c:pt idx="2">
                  <c:v>-0.3615352367453708</c:v>
                </c:pt>
                <c:pt idx="3">
                  <c:v>0.81006552795829734</c:v>
                </c:pt>
                <c:pt idx="4">
                  <c:v>0.42109528532296281</c:v>
                </c:pt>
                <c:pt idx="5">
                  <c:v>8.2664708657604891E-2</c:v>
                </c:pt>
                <c:pt idx="6">
                  <c:v>0.25149902491911114</c:v>
                </c:pt>
                <c:pt idx="7">
                  <c:v>-7.5519229946509725E-2</c:v>
                </c:pt>
                <c:pt idx="8">
                  <c:v>0.39951469679866047</c:v>
                </c:pt>
                <c:pt idx="9">
                  <c:v>-0.47947288901648832</c:v>
                </c:pt>
                <c:pt idx="10">
                  <c:v>0</c:v>
                </c:pt>
                <c:pt idx="11">
                  <c:v>0</c:v>
                </c:pt>
                <c:pt idx="12">
                  <c:v>0.1262372505986642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0CA-453D-8995-CE3B0C225475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-9.6106791312373652E-2</c:v>
                </c:pt>
                <c:pt idx="1">
                  <c:v>-0.62163223440023341</c:v>
                </c:pt>
                <c:pt idx="2">
                  <c:v>-0.76817470672584331</c:v>
                </c:pt>
                <c:pt idx="3">
                  <c:v>-0.23090540926409187</c:v>
                </c:pt>
                <c:pt idx="4">
                  <c:v>-2.965642377446069</c:v>
                </c:pt>
                <c:pt idx="5">
                  <c:v>-1.2973576312548163</c:v>
                </c:pt>
                <c:pt idx="6">
                  <c:v>3.7533371329153908E-2</c:v>
                </c:pt>
                <c:pt idx="7">
                  <c:v>0.704465981755658</c:v>
                </c:pt>
                <c:pt idx="8">
                  <c:v>0.80226401205729214</c:v>
                </c:pt>
                <c:pt idx="9">
                  <c:v>0.16471717896818205</c:v>
                </c:pt>
                <c:pt idx="10">
                  <c:v>0</c:v>
                </c:pt>
                <c:pt idx="11">
                  <c:v>0</c:v>
                </c:pt>
                <c:pt idx="12">
                  <c:v>-0.30301063287640417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0CA-453D-8995-CE3B0C22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55-463B-B340-F1D630A6839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8.2464428002276602</c:v>
                </c:pt>
                <c:pt idx="1">
                  <c:v>5.763468445356593</c:v>
                </c:pt>
                <c:pt idx="2">
                  <c:v>6.274968125796855</c:v>
                </c:pt>
                <c:pt idx="3">
                  <c:v>6.732223222322232</c:v>
                </c:pt>
                <c:pt idx="4">
                  <c:v>6.7422680412371134</c:v>
                </c:pt>
                <c:pt idx="5">
                  <c:v>8.3758497895759145</c:v>
                </c:pt>
                <c:pt idx="6">
                  <c:v>10.483578708946773</c:v>
                </c:pt>
                <c:pt idx="7">
                  <c:v>9.4505785123966941</c:v>
                </c:pt>
                <c:pt idx="8">
                  <c:v>12.368488471391972</c:v>
                </c:pt>
                <c:pt idx="9">
                  <c:v>10.126642335766423</c:v>
                </c:pt>
                <c:pt idx="10">
                  <c:v>11.823241317898486</c:v>
                </c:pt>
                <c:pt idx="11">
                  <c:v>9.0337837837837842</c:v>
                </c:pt>
                <c:pt idx="12">
                  <c:v>8.8661820861526088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55-463B-B340-F1D630A68399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55-463B-B340-F1D630A68399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5.8678739101274315</c:v>
                </c:pt>
                <c:pt idx="1">
                  <c:v>5.999748427672956</c:v>
                </c:pt>
                <c:pt idx="2">
                  <c:v>6.9111833875406559</c:v>
                </c:pt>
                <c:pt idx="3">
                  <c:v>6.3370757846389383</c:v>
                </c:pt>
                <c:pt idx="4">
                  <c:v>6.2233920805676357</c:v>
                </c:pt>
                <c:pt idx="5">
                  <c:v>6.5052606967500584</c:v>
                </c:pt>
                <c:pt idx="6">
                  <c:v>6.0040444893832152</c:v>
                </c:pt>
                <c:pt idx="7">
                  <c:v>6.4222270837891049</c:v>
                </c:pt>
                <c:pt idx="8">
                  <c:v>6.3658969804618115</c:v>
                </c:pt>
                <c:pt idx="9">
                  <c:v>6.9023815755037949</c:v>
                </c:pt>
                <c:pt idx="10">
                  <c:v>7.9150615724660565</c:v>
                </c:pt>
                <c:pt idx="11">
                  <c:v>7.6278865828705058</c:v>
                </c:pt>
                <c:pt idx="12">
                  <c:v>6.5524744117336713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55-463B-B340-F1D630A68399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55-463B-B340-F1D630A6839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6.2030573983270836</c:v>
                </c:pt>
                <c:pt idx="1">
                  <c:v>5.2008991289688113</c:v>
                </c:pt>
                <c:pt idx="2">
                  <c:v>5.6217860105059438</c:v>
                </c:pt>
                <c:pt idx="3">
                  <c:v>5.5025562372188137</c:v>
                </c:pt>
                <c:pt idx="4">
                  <c:v>6.6105027376804379</c:v>
                </c:pt>
                <c:pt idx="5">
                  <c:v>6.2337695017614498</c:v>
                </c:pt>
                <c:pt idx="6">
                  <c:v>6.2574150248971643</c:v>
                </c:pt>
                <c:pt idx="7">
                  <c:v>6.1968405736853045</c:v>
                </c:pt>
                <c:pt idx="8">
                  <c:v>6.8024271844660191</c:v>
                </c:pt>
                <c:pt idx="9">
                  <c:v>5.767552387124649</c:v>
                </c:pt>
                <c:pt idx="10">
                  <c:v>5.8892329680800382</c:v>
                </c:pt>
                <c:pt idx="11">
                  <c:v>6.1138589618021548</c:v>
                </c:pt>
                <c:pt idx="12">
                  <c:v>6.0468086842964412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55-463B-B340-F1D630A68399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55-463B-B340-F1D630A6839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55-463B-B340-F1D630A6839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7.2678207739307537</c:v>
                </c:pt>
                <c:pt idx="1">
                  <c:v>6.3748866727107885</c:v>
                </c:pt>
                <c:pt idx="2">
                  <c:v>6.2699807156631673</c:v>
                </c:pt>
                <c:pt idx="3">
                  <c:v>6.5540688148552704</c:v>
                </c:pt>
                <c:pt idx="4">
                  <c:v>6.9784921892687342</c:v>
                </c:pt>
                <c:pt idx="5">
                  <c:v>6.792074896581755</c:v>
                </c:pt>
                <c:pt idx="6">
                  <c:v>6.4991735537190083</c:v>
                </c:pt>
                <c:pt idx="7">
                  <c:v>5.9193854324734447</c:v>
                </c:pt>
                <c:pt idx="8">
                  <c:v>6.0145369284876908</c:v>
                </c:pt>
                <c:pt idx="9">
                  <c:v>5.7592592592592595</c:v>
                </c:pt>
                <c:pt idx="10">
                  <c:v>0</c:v>
                </c:pt>
                <c:pt idx="11">
                  <c:v>0</c:v>
                </c:pt>
                <c:pt idx="12">
                  <c:v>6.4217847063566724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55-463B-B340-F1D630A68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55-463B-B340-F1D630A6839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55-463B-B340-F1D630A6839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55-463B-B340-F1D630A6839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55-463B-B340-F1D630A6839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55-463B-B340-F1D630A6839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55-463B-B340-F1D630A6839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55-463B-B340-F1D630A6839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55-463B-B340-F1D630A6839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55-463B-B340-F1D630A6839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55-463B-B340-F1D630A6839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55-463B-B340-F1D630A6839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55-463B-B340-F1D630A6839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55-463B-B340-F1D630A68399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1.0647633756036701</c:v>
                </c:pt>
                <c:pt idx="1">
                  <c:v>1.1739875437419771</c:v>
                </c:pt>
                <c:pt idx="2">
                  <c:v>0.64819470515722344</c:v>
                </c:pt>
                <c:pt idx="3">
                  <c:v>1.0515125776364567</c:v>
                </c:pt>
                <c:pt idx="4">
                  <c:v>0.36798945158829621</c:v>
                </c:pt>
                <c:pt idx="5">
                  <c:v>0.55830539482030517</c:v>
                </c:pt>
                <c:pt idx="6">
                  <c:v>0.24175852882184401</c:v>
                </c:pt>
                <c:pt idx="7">
                  <c:v>-0.27745514121185977</c:v>
                </c:pt>
                <c:pt idx="8">
                  <c:v>-0.78789025597832829</c:v>
                </c:pt>
                <c:pt idx="9">
                  <c:v>-8.2931278653894935E-3</c:v>
                </c:pt>
                <c:pt idx="10">
                  <c:v>0</c:v>
                </c:pt>
                <c:pt idx="11">
                  <c:v>0</c:v>
                </c:pt>
                <c:pt idx="12">
                  <c:v>0.36545705326037048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D55-463B-B340-F1D630A68399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-0.97862202629690653</c:v>
                </c:pt>
                <c:pt idx="1">
                  <c:v>0.61141822735419549</c:v>
                </c:pt>
                <c:pt idx="2">
                  <c:v>-4.987410133687753E-3</c:v>
                </c:pt>
                <c:pt idx="3">
                  <c:v>-0.17815440746696165</c:v>
                </c:pt>
                <c:pt idx="4">
                  <c:v>0.23622414803162073</c:v>
                </c:pt>
                <c:pt idx="5">
                  <c:v>-1.5837748929941595</c:v>
                </c:pt>
                <c:pt idx="6">
                  <c:v>-3.9844051552277646</c:v>
                </c:pt>
                <c:pt idx="7">
                  <c:v>-3.5311930799232494</c:v>
                </c:pt>
                <c:pt idx="8">
                  <c:v>-6.353951542904281</c:v>
                </c:pt>
                <c:pt idx="9">
                  <c:v>-4.3673830765071635</c:v>
                </c:pt>
                <c:pt idx="10">
                  <c:v>0</c:v>
                </c:pt>
                <c:pt idx="11">
                  <c:v>0</c:v>
                </c:pt>
                <c:pt idx="12">
                  <c:v>-2.1548138006215813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D55-463B-B340-F1D630A68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A3-4C1A-A421-57D26665F23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7.5785767234988883</c:v>
                </c:pt>
                <c:pt idx="1">
                  <c:v>7.4897458369851009</c:v>
                </c:pt>
                <c:pt idx="2">
                  <c:v>6.5500383141762448</c:v>
                </c:pt>
                <c:pt idx="3">
                  <c:v>6.2675255778704058</c:v>
                </c:pt>
                <c:pt idx="4">
                  <c:v>6.9465270121278939</c:v>
                </c:pt>
                <c:pt idx="5">
                  <c:v>5.7093219041787844</c:v>
                </c:pt>
                <c:pt idx="6">
                  <c:v>6.2988267770876467</c:v>
                </c:pt>
                <c:pt idx="7">
                  <c:v>7.3121898263027294</c:v>
                </c:pt>
                <c:pt idx="8">
                  <c:v>7.3084817970565457</c:v>
                </c:pt>
                <c:pt idx="9">
                  <c:v>6.6057184483700597</c:v>
                </c:pt>
                <c:pt idx="10">
                  <c:v>7.1381128096995257</c:v>
                </c:pt>
                <c:pt idx="11">
                  <c:v>6.5982877839973657</c:v>
                </c:pt>
                <c:pt idx="12">
                  <c:v>6.775992184292126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A3-4C1A-A421-57D26665F23C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A3-4C1A-A421-57D26665F23C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7.1522573030392449</c:v>
                </c:pt>
                <c:pt idx="1">
                  <c:v>6.7112960161371662</c:v>
                </c:pt>
                <c:pt idx="2">
                  <c:v>6.1686800894854583</c:v>
                </c:pt>
                <c:pt idx="3">
                  <c:v>5.7547217325610678</c:v>
                </c:pt>
                <c:pt idx="4">
                  <c:v>5.3110938712179987</c:v>
                </c:pt>
                <c:pt idx="5">
                  <c:v>5.3068219633943432</c:v>
                </c:pt>
                <c:pt idx="6">
                  <c:v>5.2538919413919416</c:v>
                </c:pt>
                <c:pt idx="7">
                  <c:v>6.5515267175572518</c:v>
                </c:pt>
                <c:pt idx="8">
                  <c:v>5.9750933997509339</c:v>
                </c:pt>
                <c:pt idx="9">
                  <c:v>6.4300360210584646</c:v>
                </c:pt>
                <c:pt idx="10">
                  <c:v>6.2824596328245965</c:v>
                </c:pt>
                <c:pt idx="11">
                  <c:v>6.2551784927280742</c:v>
                </c:pt>
                <c:pt idx="12">
                  <c:v>6.1223728147711647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A3-4C1A-A421-57D26665F23C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A3-4C1A-A421-57D26665F23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7.1824853228962819</c:v>
                </c:pt>
                <c:pt idx="1">
                  <c:v>6.8844282238442824</c:v>
                </c:pt>
                <c:pt idx="2">
                  <c:v>6.7464559609574719</c:v>
                </c:pt>
                <c:pt idx="3">
                  <c:v>5.8959537572254339</c:v>
                </c:pt>
                <c:pt idx="4">
                  <c:v>5.6957466625271653</c:v>
                </c:pt>
                <c:pt idx="5">
                  <c:v>5.7669104204753197</c:v>
                </c:pt>
                <c:pt idx="6">
                  <c:v>6.5770280327462167</c:v>
                </c:pt>
                <c:pt idx="7">
                  <c:v>6.1520376175548588</c:v>
                </c:pt>
                <c:pt idx="8">
                  <c:v>6.0209015361369929</c:v>
                </c:pt>
                <c:pt idx="9">
                  <c:v>6.1241917502787064</c:v>
                </c:pt>
                <c:pt idx="10">
                  <c:v>6.8906399235912126</c:v>
                </c:pt>
                <c:pt idx="11">
                  <c:v>6.5660091047040972</c:v>
                </c:pt>
                <c:pt idx="12">
                  <c:v>6.3953136352627755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A3-4C1A-A421-57D26665F23C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BA3-4C1A-A421-57D26665F23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BA3-4C1A-A421-57D26665F23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7.124313186813187</c:v>
                </c:pt>
                <c:pt idx="1">
                  <c:v>6.5791147627882323</c:v>
                </c:pt>
                <c:pt idx="2">
                  <c:v>5.9644093882262412</c:v>
                </c:pt>
                <c:pt idx="3">
                  <c:v>6.3570083400591875</c:v>
                </c:pt>
                <c:pt idx="4">
                  <c:v>5.5242591135588777</c:v>
                </c:pt>
                <c:pt idx="5">
                  <c:v>5.5762331838565027</c:v>
                </c:pt>
                <c:pt idx="6">
                  <c:v>6.1647193585337918</c:v>
                </c:pt>
                <c:pt idx="7">
                  <c:v>6.5305823209049016</c:v>
                </c:pt>
                <c:pt idx="8">
                  <c:v>5.9559572301425661</c:v>
                </c:pt>
                <c:pt idx="9">
                  <c:v>5.8792705931670506</c:v>
                </c:pt>
                <c:pt idx="10">
                  <c:v>0</c:v>
                </c:pt>
                <c:pt idx="11">
                  <c:v>0</c:v>
                </c:pt>
                <c:pt idx="12">
                  <c:v>6.1753991720875225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BA3-4C1A-A421-57D26665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A3-4C1A-A421-57D26665F23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A3-4C1A-A421-57D26665F23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A3-4C1A-A421-57D26665F23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A3-4C1A-A421-57D26665F23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A3-4C1A-A421-57D26665F23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A3-4C1A-A421-57D26665F23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A3-4C1A-A421-57D26665F23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A3-4C1A-A421-57D26665F23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A3-4C1A-A421-57D26665F23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A3-4C1A-A421-57D26665F23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A3-4C1A-A421-57D26665F23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A3-4C1A-A421-57D26665F23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A3-4C1A-A421-57D26665F23C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-5.8172136083094905E-2</c:v>
                </c:pt>
                <c:pt idx="1">
                  <c:v>-0.30531346105605017</c:v>
                </c:pt>
                <c:pt idx="2">
                  <c:v>-0.78204657273123068</c:v>
                </c:pt>
                <c:pt idx="3">
                  <c:v>0.46105458283375356</c:v>
                </c:pt>
                <c:pt idx="4">
                  <c:v>-0.17148754896828766</c:v>
                </c:pt>
                <c:pt idx="5">
                  <c:v>-0.19067723661881697</c:v>
                </c:pt>
                <c:pt idx="6">
                  <c:v>-0.4123086742124249</c:v>
                </c:pt>
                <c:pt idx="7">
                  <c:v>0.37854470335004287</c:v>
                </c:pt>
                <c:pt idx="8">
                  <c:v>-6.4944305994426799E-2</c:v>
                </c:pt>
                <c:pt idx="9">
                  <c:v>-0.24492115711165585</c:v>
                </c:pt>
                <c:pt idx="10">
                  <c:v>0</c:v>
                </c:pt>
                <c:pt idx="11">
                  <c:v>0</c:v>
                </c:pt>
                <c:pt idx="12">
                  <c:v>-0.14967997484354001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BA3-4C1A-A421-57D26665F23C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-0.4542635366857013</c:v>
                </c:pt>
                <c:pt idx="1">
                  <c:v>-0.91063107419686862</c:v>
                </c:pt>
                <c:pt idx="2">
                  <c:v>-0.5856289259500036</c:v>
                </c:pt>
                <c:pt idx="3">
                  <c:v>8.9482762188781706E-2</c:v>
                </c:pt>
                <c:pt idx="4">
                  <c:v>-1.4222678985690163</c:v>
                </c:pt>
                <c:pt idx="5">
                  <c:v>-0.1330887203222817</c:v>
                </c:pt>
                <c:pt idx="6">
                  <c:v>-0.13410741855385488</c:v>
                </c:pt>
                <c:pt idx="7">
                  <c:v>-0.78160750539782775</c:v>
                </c:pt>
                <c:pt idx="8">
                  <c:v>-1.3525245669139796</c:v>
                </c:pt>
                <c:pt idx="9">
                  <c:v>-0.72644785520300914</c:v>
                </c:pt>
                <c:pt idx="10">
                  <c:v>0</c:v>
                </c:pt>
                <c:pt idx="11">
                  <c:v>0</c:v>
                </c:pt>
                <c:pt idx="12">
                  <c:v>-0.58391923367510845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BA3-4C1A-A421-57D26665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13-4907-AB6D-953F3245FD6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0.7319</c:v>
                </c:pt>
                <c:pt idx="1">
                  <c:v>0.75069999999999992</c:v>
                </c:pt>
                <c:pt idx="2">
                  <c:v>0.72499999999999998</c:v>
                </c:pt>
                <c:pt idx="3">
                  <c:v>0.68720000000000003</c:v>
                </c:pt>
                <c:pt idx="4">
                  <c:v>0.60509999999999997</c:v>
                </c:pt>
                <c:pt idx="5">
                  <c:v>0.70519999999999994</c:v>
                </c:pt>
                <c:pt idx="6">
                  <c:v>0.84950000000000003</c:v>
                </c:pt>
                <c:pt idx="7">
                  <c:v>0.85140000000000005</c:v>
                </c:pt>
                <c:pt idx="8">
                  <c:v>0.79400000000000004</c:v>
                </c:pt>
                <c:pt idx="9">
                  <c:v>0.75609999999999999</c:v>
                </c:pt>
                <c:pt idx="10">
                  <c:v>0.70299999999999996</c:v>
                </c:pt>
                <c:pt idx="11">
                  <c:v>0.69980000000000009</c:v>
                </c:pt>
                <c:pt idx="12">
                  <c:v>0.73831679821858165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13-4907-AB6D-953F3245FD66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13-4907-AB6D-953F3245FD66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0.57789999999999997</c:v>
                </c:pt>
                <c:pt idx="1">
                  <c:v>0.78700000000000003</c:v>
                </c:pt>
                <c:pt idx="2">
                  <c:v>0.74909999999999999</c:v>
                </c:pt>
                <c:pt idx="3">
                  <c:v>0.79280000000000006</c:v>
                </c:pt>
                <c:pt idx="4">
                  <c:v>0.63340000000000007</c:v>
                </c:pt>
                <c:pt idx="5">
                  <c:v>0.6873999999999999</c:v>
                </c:pt>
                <c:pt idx="6">
                  <c:v>0.80249999999999999</c:v>
                </c:pt>
                <c:pt idx="7">
                  <c:v>0.89769999999999994</c:v>
                </c:pt>
                <c:pt idx="8">
                  <c:v>0.70709999999999995</c:v>
                </c:pt>
                <c:pt idx="9">
                  <c:v>0.77500000000000002</c:v>
                </c:pt>
                <c:pt idx="10">
                  <c:v>0.79510000000000003</c:v>
                </c:pt>
                <c:pt idx="11">
                  <c:v>0.78520000000000001</c:v>
                </c:pt>
                <c:pt idx="12">
                  <c:v>0.74892677369097149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13-4907-AB6D-953F3245FD66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13-4907-AB6D-953F3245FD6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0.82430000000000003</c:v>
                </c:pt>
                <c:pt idx="1">
                  <c:v>0.87060000000000004</c:v>
                </c:pt>
                <c:pt idx="2">
                  <c:v>0.73480000000000001</c:v>
                </c:pt>
                <c:pt idx="3">
                  <c:v>0.78159999999999996</c:v>
                </c:pt>
                <c:pt idx="4">
                  <c:v>0.73349999999999993</c:v>
                </c:pt>
                <c:pt idx="5">
                  <c:v>0.76780000000000004</c:v>
                </c:pt>
                <c:pt idx="6">
                  <c:v>0.83689999999999998</c:v>
                </c:pt>
                <c:pt idx="7">
                  <c:v>0.91459999999999997</c:v>
                </c:pt>
                <c:pt idx="8">
                  <c:v>0.78359999999999996</c:v>
                </c:pt>
                <c:pt idx="9">
                  <c:v>0.85840000000000005</c:v>
                </c:pt>
                <c:pt idx="10">
                  <c:v>0.85420000000000007</c:v>
                </c:pt>
                <c:pt idx="11">
                  <c:v>0.79709999999999992</c:v>
                </c:pt>
                <c:pt idx="12">
                  <c:v>0.81331329152256404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13-4907-AB6D-953F3245FD66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13-4907-AB6D-953F3245FD6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413-4907-AB6D-953F3245FD6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0.872</c:v>
                </c:pt>
                <c:pt idx="1">
                  <c:v>0.89639999999999997</c:v>
                </c:pt>
                <c:pt idx="2">
                  <c:v>0.88939999999999997</c:v>
                </c:pt>
                <c:pt idx="3">
                  <c:v>0.80359999999999998</c:v>
                </c:pt>
                <c:pt idx="4">
                  <c:v>0.80420000000000003</c:v>
                </c:pt>
                <c:pt idx="5">
                  <c:v>0.81640000000000001</c:v>
                </c:pt>
                <c:pt idx="6">
                  <c:v>0.87379999999999991</c:v>
                </c:pt>
                <c:pt idx="7">
                  <c:v>0.90269999999999995</c:v>
                </c:pt>
                <c:pt idx="8">
                  <c:v>0.75800000000000001</c:v>
                </c:pt>
                <c:pt idx="9">
                  <c:v>0.89359999999999995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13-4907-AB6D-953F3245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13-4907-AB6D-953F3245FD6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13-4907-AB6D-953F3245FD6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13-4907-AB6D-953F3245FD6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13-4907-AB6D-953F3245FD6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13-4907-AB6D-953F3245FD6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13-4907-AB6D-953F3245FD6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13-4907-AB6D-953F3245FD6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13-4907-AB6D-953F3245FD6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13-4907-AB6D-953F3245FD6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13-4907-AB6D-953F3245FD6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13-4907-AB6D-953F3245FD6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13-4907-AB6D-953F3245FD6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13-4907-AB6D-953F3245FD66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5.7867281329613052E-2</c:v>
                </c:pt>
                <c:pt idx="1">
                  <c:v>2.9634734665747731E-2</c:v>
                </c:pt>
                <c:pt idx="2">
                  <c:v>0.21039738704409361</c:v>
                </c:pt>
                <c:pt idx="3">
                  <c:v>2.814738996929389E-2</c:v>
                </c:pt>
                <c:pt idx="4">
                  <c:v>9.6387184730743147E-2</c:v>
                </c:pt>
                <c:pt idx="5">
                  <c:v>6.3297733784839716E-2</c:v>
                </c:pt>
                <c:pt idx="6">
                  <c:v>4.4091289281873447E-2</c:v>
                </c:pt>
                <c:pt idx="7">
                  <c:v>-1.3011152416356864E-2</c:v>
                </c:pt>
                <c:pt idx="8">
                  <c:v>-3.2669729453802865E-2</c:v>
                </c:pt>
                <c:pt idx="9">
                  <c:v>4.1006523765144243E-2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13-4907-AB6D-953F3245FD66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0.19141959284055199</c:v>
                </c:pt>
                <c:pt idx="1">
                  <c:v>0.19408552018116443</c:v>
                </c:pt>
                <c:pt idx="2">
                  <c:v>0.22675862068965524</c:v>
                </c:pt>
                <c:pt idx="3">
                  <c:v>0.16938300349243307</c:v>
                </c:pt>
                <c:pt idx="4">
                  <c:v>0.32903652288877883</c:v>
                </c:pt>
                <c:pt idx="5">
                  <c:v>0.15768576290414082</c:v>
                </c:pt>
                <c:pt idx="6">
                  <c:v>2.8605061801059373E-2</c:v>
                </c:pt>
                <c:pt idx="7">
                  <c:v>6.0253699788583415E-2</c:v>
                </c:pt>
                <c:pt idx="8">
                  <c:v>-4.534005037783384E-2</c:v>
                </c:pt>
                <c:pt idx="9">
                  <c:v>0.18185425208305772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413-4907-AB6D-953F3245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F-472E-8B7C-A8B9FD74F6E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0.47100000000000003</c:v>
                </c:pt>
                <c:pt idx="1">
                  <c:v>0.57269999999999999</c:v>
                </c:pt>
                <c:pt idx="2">
                  <c:v>0.53579999999999994</c:v>
                </c:pt>
                <c:pt idx="3">
                  <c:v>0.45890000000000003</c:v>
                </c:pt>
                <c:pt idx="4">
                  <c:v>0.2661</c:v>
                </c:pt>
                <c:pt idx="5">
                  <c:v>0.32020000000000004</c:v>
                </c:pt>
                <c:pt idx="6">
                  <c:v>0.44600000000000001</c:v>
                </c:pt>
                <c:pt idx="7">
                  <c:v>0.53369999999999995</c:v>
                </c:pt>
                <c:pt idx="8">
                  <c:v>0.38539999999999996</c:v>
                </c:pt>
                <c:pt idx="9">
                  <c:v>0.45100000000000001</c:v>
                </c:pt>
                <c:pt idx="10">
                  <c:v>0.57030000000000003</c:v>
                </c:pt>
                <c:pt idx="11">
                  <c:v>0.55159999999999998</c:v>
                </c:pt>
                <c:pt idx="12">
                  <c:v>0.46355833333333324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3F-472E-8B7C-A8B9FD74F6E2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3F-472E-8B7C-A8B9FD74F6E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0.5706</c:v>
                </c:pt>
                <c:pt idx="1">
                  <c:v>0.60880000000000001</c:v>
                </c:pt>
                <c:pt idx="2">
                  <c:v>0.56409999999999993</c:v>
                </c:pt>
                <c:pt idx="3">
                  <c:v>0.49159999999999998</c:v>
                </c:pt>
                <c:pt idx="4">
                  <c:v>0.35649999999999998</c:v>
                </c:pt>
                <c:pt idx="5">
                  <c:v>0.38009999999999999</c:v>
                </c:pt>
                <c:pt idx="6">
                  <c:v>0.51519999999999999</c:v>
                </c:pt>
                <c:pt idx="7">
                  <c:v>0.61020000000000008</c:v>
                </c:pt>
                <c:pt idx="8">
                  <c:v>0.48009999999999997</c:v>
                </c:pt>
                <c:pt idx="9">
                  <c:v>0.53380000000000005</c:v>
                </c:pt>
                <c:pt idx="10">
                  <c:v>0.57950000000000002</c:v>
                </c:pt>
                <c:pt idx="11">
                  <c:v>0.58860000000000001</c:v>
                </c:pt>
                <c:pt idx="12">
                  <c:v>0.52325833333333349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3F-472E-8B7C-A8B9FD74F6E2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F-472E-8B7C-A8B9FD74F6E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0.60470000000000002</c:v>
                </c:pt>
                <c:pt idx="1">
                  <c:v>0.53410000000000002</c:v>
                </c:pt>
                <c:pt idx="2">
                  <c:v>0.60250000000000004</c:v>
                </c:pt>
                <c:pt idx="3">
                  <c:v>0.47450000000000003</c:v>
                </c:pt>
                <c:pt idx="4">
                  <c:v>0.4093</c:v>
                </c:pt>
                <c:pt idx="5">
                  <c:v>0.39950000000000002</c:v>
                </c:pt>
                <c:pt idx="6">
                  <c:v>0.52290000000000003</c:v>
                </c:pt>
                <c:pt idx="7">
                  <c:v>0.60580000000000001</c:v>
                </c:pt>
                <c:pt idx="8">
                  <c:v>0.4698</c:v>
                </c:pt>
                <c:pt idx="9">
                  <c:v>0.54510000000000003</c:v>
                </c:pt>
                <c:pt idx="10">
                  <c:v>0</c:v>
                </c:pt>
                <c:pt idx="11">
                  <c:v>0</c:v>
                </c:pt>
                <c:pt idx="12">
                  <c:v>0.51682000000000006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3F-472E-8B7C-A8B9FD74F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3F-472E-8B7C-A8B9FD74F6E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3F-472E-8B7C-A8B9FD74F6E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3F-472E-8B7C-A8B9FD74F6E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3F-472E-8B7C-A8B9FD74F6E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3F-472E-8B7C-A8B9FD74F6E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3F-472E-8B7C-A8B9FD74F6E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3F-472E-8B7C-A8B9FD74F6E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3F-472E-8B7C-A8B9FD74F6E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3F-472E-8B7C-A8B9FD74F6E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3F-472E-8B7C-A8B9FD74F6E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3F-472E-8B7C-A8B9FD74F6E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3F-472E-8B7C-A8B9FD74F6E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3F-472E-8B7C-A8B9FD74F6E2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5.9761654398878372E-2</c:v>
                </c:pt>
                <c:pt idx="1">
                  <c:v>-0.12270039421813406</c:v>
                </c:pt>
                <c:pt idx="2">
                  <c:v>6.8073036695621481E-2</c:v>
                </c:pt>
                <c:pt idx="3">
                  <c:v>-3.4784377542717571E-2</c:v>
                </c:pt>
                <c:pt idx="4">
                  <c:v>0.14810659186535768</c:v>
                </c:pt>
                <c:pt idx="5">
                  <c:v>5.1039200210470925E-2</c:v>
                </c:pt>
                <c:pt idx="6">
                  <c:v>1.4945652173913082E-2</c:v>
                </c:pt>
                <c:pt idx="7">
                  <c:v>-7.2107505735825583E-3</c:v>
                </c:pt>
                <c:pt idx="8">
                  <c:v>-2.1453863778379434E-2</c:v>
                </c:pt>
                <c:pt idx="9">
                  <c:v>2.1168977144998102E-2</c:v>
                </c:pt>
                <c:pt idx="10">
                  <c:v>0</c:v>
                </c:pt>
                <c:pt idx="11">
                  <c:v>0</c:v>
                </c:pt>
                <c:pt idx="12">
                  <c:v>1.1950757387633626E-2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3F-472E-8B7C-A8B9FD74F6E2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0.12314264487369986</c:v>
                </c:pt>
                <c:pt idx="1">
                  <c:v>-0.14255899823406648</c:v>
                </c:pt>
                <c:pt idx="2">
                  <c:v>7.0730406966412085E-2</c:v>
                </c:pt>
                <c:pt idx="3">
                  <c:v>5.421017551655205E-2</c:v>
                </c:pt>
                <c:pt idx="4">
                  <c:v>0.23357444243520198</c:v>
                </c:pt>
                <c:pt idx="5">
                  <c:v>-0.21280788177339893</c:v>
                </c:pt>
                <c:pt idx="6">
                  <c:v>-0.27475728155339796</c:v>
                </c:pt>
                <c:pt idx="7">
                  <c:v>-2.4162371134020644E-2</c:v>
                </c:pt>
                <c:pt idx="8">
                  <c:v>-8.5102239532619417E-2</c:v>
                </c:pt>
                <c:pt idx="9">
                  <c:v>0.14133165829145744</c:v>
                </c:pt>
                <c:pt idx="10">
                  <c:v>0</c:v>
                </c:pt>
                <c:pt idx="11">
                  <c:v>0</c:v>
                </c:pt>
                <c:pt idx="12">
                  <c:v>-3.2522084012999275E-2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3F-472E-8B7C-A8B9FD74F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2-4727-AEED-6833E027C2A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0.53200000000000003</c:v>
                </c:pt>
                <c:pt idx="1">
                  <c:v>0.80279999999999996</c:v>
                </c:pt>
                <c:pt idx="2">
                  <c:v>0.83989999999999998</c:v>
                </c:pt>
                <c:pt idx="3">
                  <c:v>0.7802</c:v>
                </c:pt>
                <c:pt idx="4">
                  <c:v>0.82669999999999999</c:v>
                </c:pt>
                <c:pt idx="5">
                  <c:v>0.87409999999999999</c:v>
                </c:pt>
                <c:pt idx="6">
                  <c:v>0.90269999999999995</c:v>
                </c:pt>
                <c:pt idx="7">
                  <c:v>0.89249999999999996</c:v>
                </c:pt>
                <c:pt idx="8">
                  <c:v>0.7881999999999999</c:v>
                </c:pt>
                <c:pt idx="9">
                  <c:v>0.80189999999999995</c:v>
                </c:pt>
                <c:pt idx="10">
                  <c:v>0.78749999999999998</c:v>
                </c:pt>
                <c:pt idx="11">
                  <c:v>0.79339999999999999</c:v>
                </c:pt>
                <c:pt idx="12">
                  <c:v>0.80182500000000001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2-4727-AEED-6833E027C2AF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B2-4727-AEED-6833E027C2A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0.65390000000000004</c:v>
                </c:pt>
                <c:pt idx="1">
                  <c:v>0.62309999999999999</c:v>
                </c:pt>
                <c:pt idx="2">
                  <c:v>0.61819999999999997</c:v>
                </c:pt>
                <c:pt idx="3">
                  <c:v>0.6762999999999999</c:v>
                </c:pt>
                <c:pt idx="4">
                  <c:v>0.8075</c:v>
                </c:pt>
                <c:pt idx="5">
                  <c:v>0.77829999999999999</c:v>
                </c:pt>
                <c:pt idx="6">
                  <c:v>0.87879999999999991</c:v>
                </c:pt>
                <c:pt idx="7">
                  <c:v>0.90639999999999998</c:v>
                </c:pt>
                <c:pt idx="8">
                  <c:v>0.88049999999999995</c:v>
                </c:pt>
                <c:pt idx="9">
                  <c:v>0.81169999999999998</c:v>
                </c:pt>
                <c:pt idx="10">
                  <c:v>0.77670000000000006</c:v>
                </c:pt>
                <c:pt idx="11">
                  <c:v>0.7591</c:v>
                </c:pt>
                <c:pt idx="12">
                  <c:v>0.76420833333333338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B2-4727-AEED-6833E027C2AF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B2-4727-AEED-6833E027C2A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0.86799999999999999</c:v>
                </c:pt>
                <c:pt idx="1">
                  <c:v>0.94669999999999999</c:v>
                </c:pt>
                <c:pt idx="2">
                  <c:v>0.88969999999999994</c:v>
                </c:pt>
                <c:pt idx="3">
                  <c:v>0.754</c:v>
                </c:pt>
                <c:pt idx="4">
                  <c:v>0.93720000000000003</c:v>
                </c:pt>
                <c:pt idx="5">
                  <c:v>0.98010000000000008</c:v>
                </c:pt>
                <c:pt idx="6">
                  <c:v>0.95640000000000003</c:v>
                </c:pt>
                <c:pt idx="7">
                  <c:v>0.94879999999999998</c:v>
                </c:pt>
                <c:pt idx="8">
                  <c:v>0.80590000000000006</c:v>
                </c:pt>
                <c:pt idx="9">
                  <c:v>0.80370000000000008</c:v>
                </c:pt>
                <c:pt idx="10">
                  <c:v>0</c:v>
                </c:pt>
                <c:pt idx="11">
                  <c:v>0</c:v>
                </c:pt>
                <c:pt idx="12">
                  <c:v>0.8890499999999999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B2-4727-AEED-6833E027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B2-4727-AEED-6833E027C2A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B2-4727-AEED-6833E027C2A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B2-4727-AEED-6833E027C2A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B2-4727-AEED-6833E027C2A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B2-4727-AEED-6833E027C2A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B2-4727-AEED-6833E027C2A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B2-4727-AEED-6833E027C2A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B2-4727-AEED-6833E027C2A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B2-4727-AEED-6833E027C2A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B2-4727-AEED-6833E027C2A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B2-4727-AEED-6833E027C2A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B2-4727-AEED-6833E027C2A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B2-4727-AEED-6833E027C2AF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0.32742009481572087</c:v>
                </c:pt>
                <c:pt idx="1">
                  <c:v>0.51933878992136084</c:v>
                </c:pt>
                <c:pt idx="2">
                  <c:v>0.43917825946295697</c:v>
                </c:pt>
                <c:pt idx="3">
                  <c:v>0.11488984178618966</c:v>
                </c:pt>
                <c:pt idx="4">
                  <c:v>0.16061919504643973</c:v>
                </c:pt>
                <c:pt idx="5">
                  <c:v>0.25928305280740083</c:v>
                </c:pt>
                <c:pt idx="6">
                  <c:v>8.8302230314064811E-2</c:v>
                </c:pt>
                <c:pt idx="7">
                  <c:v>4.6778464254192409E-2</c:v>
                </c:pt>
                <c:pt idx="8">
                  <c:v>-8.4724588302100945E-2</c:v>
                </c:pt>
                <c:pt idx="9">
                  <c:v>-9.8558580756435976E-3</c:v>
                </c:pt>
                <c:pt idx="10">
                  <c:v>0</c:v>
                </c:pt>
                <c:pt idx="11">
                  <c:v>0</c:v>
                </c:pt>
                <c:pt idx="12">
                  <c:v>0.16260994607743751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B2-4727-AEED-6833E027C2AF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0.97048808172531231</c:v>
                </c:pt>
                <c:pt idx="1">
                  <c:v>1.5038349642951596</c:v>
                </c:pt>
                <c:pt idx="2">
                  <c:v>0.98195589218088641</c:v>
                </c:pt>
                <c:pt idx="3">
                  <c:v>0.60425531914893638</c:v>
                </c:pt>
                <c:pt idx="4">
                  <c:v>0.81276595744680846</c:v>
                </c:pt>
                <c:pt idx="5">
                  <c:v>0.20583169291338588</c:v>
                </c:pt>
                <c:pt idx="6">
                  <c:v>0.13277271112163924</c:v>
                </c:pt>
                <c:pt idx="7">
                  <c:v>9.1578462954440942E-2</c:v>
                </c:pt>
                <c:pt idx="8">
                  <c:v>-0.11449291286671792</c:v>
                </c:pt>
                <c:pt idx="9">
                  <c:v>-4.7297297297297258E-2</c:v>
                </c:pt>
                <c:pt idx="10">
                  <c:v>0</c:v>
                </c:pt>
                <c:pt idx="11">
                  <c:v>0</c:v>
                </c:pt>
                <c:pt idx="12">
                  <c:v>0.35649559688925025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BB2-4727-AEED-6833E027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8-4E9B-87CB-E2EB1BC9375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0.8387</c:v>
                </c:pt>
                <c:pt idx="1">
                  <c:v>0.82120000000000004</c:v>
                </c:pt>
                <c:pt idx="2">
                  <c:v>0.81459999999999999</c:v>
                </c:pt>
                <c:pt idx="3">
                  <c:v>0.81810000000000005</c:v>
                </c:pt>
                <c:pt idx="4">
                  <c:v>0.75599999999999989</c:v>
                </c:pt>
                <c:pt idx="5">
                  <c:v>0.81430000000000002</c:v>
                </c:pt>
                <c:pt idx="6">
                  <c:v>0.92040000000000011</c:v>
                </c:pt>
                <c:pt idx="7">
                  <c:v>0.97860000000000003</c:v>
                </c:pt>
                <c:pt idx="8">
                  <c:v>0.94879999999999998</c:v>
                </c:pt>
                <c:pt idx="9">
                  <c:v>0.90969999999999995</c:v>
                </c:pt>
                <c:pt idx="10">
                  <c:v>0.78599999999999992</c:v>
                </c:pt>
                <c:pt idx="11">
                  <c:v>0.79469999999999996</c:v>
                </c:pt>
                <c:pt idx="12">
                  <c:v>0.85041836356904854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8-4E9B-87CB-E2EB1BC93750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B8-4E9B-87CB-E2EB1BC93750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0.61520000000000008</c:v>
                </c:pt>
                <c:pt idx="1">
                  <c:v>0.86180000000000012</c:v>
                </c:pt>
                <c:pt idx="2">
                  <c:v>0.8236</c:v>
                </c:pt>
                <c:pt idx="3">
                  <c:v>0.90949999999999998</c:v>
                </c:pt>
                <c:pt idx="4">
                  <c:v>0.76180000000000003</c:v>
                </c:pt>
                <c:pt idx="5">
                  <c:v>0.81559999999999999</c:v>
                </c:pt>
                <c:pt idx="6">
                  <c:v>0.92709999999999992</c:v>
                </c:pt>
                <c:pt idx="7">
                  <c:v>1.0247999999999999</c:v>
                </c:pt>
                <c:pt idx="8">
                  <c:v>0.81950000000000001</c:v>
                </c:pt>
                <c:pt idx="9">
                  <c:v>0.8881</c:v>
                </c:pt>
                <c:pt idx="10">
                  <c:v>0.87360000000000004</c:v>
                </c:pt>
                <c:pt idx="11">
                  <c:v>0.86670000000000003</c:v>
                </c:pt>
                <c:pt idx="12">
                  <c:v>0.84878834356712252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B8-4E9B-87CB-E2EB1BC93750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B8-4E9B-87CB-E2EB1BC9375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0.91280000000000006</c:v>
                </c:pt>
                <c:pt idx="1">
                  <c:v>0.96200000000000008</c:v>
                </c:pt>
                <c:pt idx="2">
                  <c:v>0.7944</c:v>
                </c:pt>
                <c:pt idx="3">
                  <c:v>0.88819999999999988</c:v>
                </c:pt>
                <c:pt idx="4">
                  <c:v>0.872</c:v>
                </c:pt>
                <c:pt idx="5">
                  <c:v>0.9104000000000001</c:v>
                </c:pt>
                <c:pt idx="6">
                  <c:v>0.94920000000000004</c:v>
                </c:pt>
                <c:pt idx="7">
                  <c:v>1.0207999999999999</c:v>
                </c:pt>
                <c:pt idx="8">
                  <c:v>0.88959999999999995</c:v>
                </c:pt>
                <c:pt idx="9">
                  <c:v>0.97180000000000011</c:v>
                </c:pt>
                <c:pt idx="10">
                  <c:v>0.95010000000000006</c:v>
                </c:pt>
                <c:pt idx="11">
                  <c:v>0.87</c:v>
                </c:pt>
                <c:pt idx="12">
                  <c:v>0.9159504223366709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B8-4E9B-87CB-E2EB1BC93750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B8-4E9B-87CB-E2EB1BC937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B8-4E9B-87CB-E2EB1BC9375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0.96530000000000005</c:v>
                </c:pt>
                <c:pt idx="1">
                  <c:v>1.0661</c:v>
                </c:pt>
                <c:pt idx="2">
                  <c:v>0.98959999999999992</c:v>
                </c:pt>
                <c:pt idx="3">
                  <c:v>0.91859999999999997</c:v>
                </c:pt>
                <c:pt idx="4">
                  <c:v>0.94200000000000006</c:v>
                </c:pt>
                <c:pt idx="5">
                  <c:v>0.96189999999999998</c:v>
                </c:pt>
                <c:pt idx="6">
                  <c:v>0.99629999999999996</c:v>
                </c:pt>
                <c:pt idx="7">
                  <c:v>1.0063</c:v>
                </c:pt>
                <c:pt idx="8">
                  <c:v>0.85860000000000003</c:v>
                </c:pt>
                <c:pt idx="9">
                  <c:v>1.0153000000000001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B8-4E9B-87CB-E2EB1BC9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B8-4E9B-87CB-E2EB1BC937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B8-4E9B-87CB-E2EB1BC937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B8-4E9B-87CB-E2EB1BC937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B8-4E9B-87CB-E2EB1BC937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B8-4E9B-87CB-E2EB1BC937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B8-4E9B-87CB-E2EB1BC937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B8-4E9B-87CB-E2EB1BC937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B8-4E9B-87CB-E2EB1BC937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B8-4E9B-87CB-E2EB1BC937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B8-4E9B-87CB-E2EB1BC937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B8-4E9B-87CB-E2EB1BC937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B8-4E9B-87CB-E2EB1BC937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B8-4E9B-87CB-E2EB1BC93750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5.7515337423312829E-2</c:v>
                </c:pt>
                <c:pt idx="1">
                  <c:v>0.10821205821205826</c:v>
                </c:pt>
                <c:pt idx="2">
                  <c:v>0.2457200402819737</c:v>
                </c:pt>
                <c:pt idx="3">
                  <c:v>3.4226525557307097E-2</c:v>
                </c:pt>
                <c:pt idx="4">
                  <c:v>8.0275229357798183E-2</c:v>
                </c:pt>
                <c:pt idx="5">
                  <c:v>5.656854130052702E-2</c:v>
                </c:pt>
                <c:pt idx="6">
                  <c:v>4.9620733249051696E-2</c:v>
                </c:pt>
                <c:pt idx="7">
                  <c:v>-1.4204545454545414E-2</c:v>
                </c:pt>
                <c:pt idx="8">
                  <c:v>-3.484712230215814E-2</c:v>
                </c:pt>
                <c:pt idx="9">
                  <c:v>4.4762296768882548E-2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B8-4E9B-87CB-E2EB1BC93750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0.1509478955526411</c:v>
                </c:pt>
                <c:pt idx="1">
                  <c:v>0.29822211397954224</c:v>
                </c:pt>
                <c:pt idx="2">
                  <c:v>0.21482936410508224</c:v>
                </c:pt>
                <c:pt idx="3">
                  <c:v>0.12284561789512272</c:v>
                </c:pt>
                <c:pt idx="4">
                  <c:v>0.24603174603174627</c:v>
                </c:pt>
                <c:pt idx="5">
                  <c:v>0.18125997789512449</c:v>
                </c:pt>
                <c:pt idx="6">
                  <c:v>8.2464146023467855E-2</c:v>
                </c:pt>
                <c:pt idx="7">
                  <c:v>2.8305742898017572E-2</c:v>
                </c:pt>
                <c:pt idx="8">
                  <c:v>-9.5067453625632292E-2</c:v>
                </c:pt>
                <c:pt idx="9">
                  <c:v>0.11608222490931097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B8-4E9B-87CB-E2EB1BC9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17-44E6-BD34-44B61A3AA5F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0.9637</c:v>
                </c:pt>
                <c:pt idx="1">
                  <c:v>0.96040000000000003</c:v>
                </c:pt>
                <c:pt idx="2">
                  <c:v>0.9294</c:v>
                </c:pt>
                <c:pt idx="3">
                  <c:v>0.9274</c:v>
                </c:pt>
                <c:pt idx="4">
                  <c:v>0.83099999999999996</c:v>
                </c:pt>
                <c:pt idx="5">
                  <c:v>0.81469999999999998</c:v>
                </c:pt>
                <c:pt idx="6">
                  <c:v>0.94430000000000003</c:v>
                </c:pt>
                <c:pt idx="7">
                  <c:v>1.0129999999999999</c:v>
                </c:pt>
                <c:pt idx="8">
                  <c:v>0.96090000000000009</c:v>
                </c:pt>
                <c:pt idx="9">
                  <c:v>0.93049999999999999</c:v>
                </c:pt>
                <c:pt idx="10">
                  <c:v>0.77079999999999993</c:v>
                </c:pt>
                <c:pt idx="11">
                  <c:v>0.78900000000000003</c:v>
                </c:pt>
                <c:pt idx="12">
                  <c:v>0.90283418535920901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17-44E6-BD34-44B61A3AA5F5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17-44E6-BD34-44B61A3AA5F5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0.63919999999999999</c:v>
                </c:pt>
                <c:pt idx="1">
                  <c:v>0.87879999999999991</c:v>
                </c:pt>
                <c:pt idx="2">
                  <c:v>0.81900000000000006</c:v>
                </c:pt>
                <c:pt idx="3">
                  <c:v>0.94669999999999999</c:v>
                </c:pt>
                <c:pt idx="4">
                  <c:v>0.74309999999999998</c:v>
                </c:pt>
                <c:pt idx="5">
                  <c:v>0.79879999999999995</c:v>
                </c:pt>
                <c:pt idx="6">
                  <c:v>0.93409999999999993</c:v>
                </c:pt>
                <c:pt idx="7">
                  <c:v>1.0628</c:v>
                </c:pt>
                <c:pt idx="8">
                  <c:v>0.8284999999999999</c:v>
                </c:pt>
                <c:pt idx="9">
                  <c:v>0.91280000000000006</c:v>
                </c:pt>
                <c:pt idx="10">
                  <c:v>0.89829999999999999</c:v>
                </c:pt>
                <c:pt idx="11">
                  <c:v>0.88780000000000003</c:v>
                </c:pt>
                <c:pt idx="12">
                  <c:v>0.86230572081972345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17-44E6-BD34-44B61A3AA5F5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17-44E6-BD34-44B61A3AA5F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0.98719999999999997</c:v>
                </c:pt>
                <c:pt idx="1">
                  <c:v>1.0593000000000001</c:v>
                </c:pt>
                <c:pt idx="2">
                  <c:v>0.84499999999999997</c:v>
                </c:pt>
                <c:pt idx="3">
                  <c:v>0.95319999999999994</c:v>
                </c:pt>
                <c:pt idx="4">
                  <c:v>0.89180000000000004</c:v>
                </c:pt>
                <c:pt idx="5">
                  <c:v>0.95090000000000008</c:v>
                </c:pt>
                <c:pt idx="6">
                  <c:v>0.96950000000000003</c:v>
                </c:pt>
                <c:pt idx="7">
                  <c:v>1.0537000000000001</c:v>
                </c:pt>
                <c:pt idx="8">
                  <c:v>0.89219999999999999</c:v>
                </c:pt>
                <c:pt idx="9">
                  <c:v>1.0177</c:v>
                </c:pt>
                <c:pt idx="10">
                  <c:v>0.9998999999999999</c:v>
                </c:pt>
                <c:pt idx="11">
                  <c:v>0.90180000000000005</c:v>
                </c:pt>
                <c:pt idx="12">
                  <c:v>0.95995106478564085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17-44E6-BD34-44B61A3AA5F5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217-44E6-BD34-44B61A3AA5F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217-44E6-BD34-44B61A3AA5F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0.99319999999999997</c:v>
                </c:pt>
                <c:pt idx="1">
                  <c:v>1.1003000000000001</c:v>
                </c:pt>
                <c:pt idx="2">
                  <c:v>1.0183</c:v>
                </c:pt>
                <c:pt idx="3">
                  <c:v>0.96579999999999999</c:v>
                </c:pt>
                <c:pt idx="4">
                  <c:v>0.94340000000000002</c:v>
                </c:pt>
                <c:pt idx="5">
                  <c:v>0.95669999999999999</c:v>
                </c:pt>
                <c:pt idx="6">
                  <c:v>1.0078</c:v>
                </c:pt>
                <c:pt idx="7">
                  <c:v>1.0227999999999999</c:v>
                </c:pt>
                <c:pt idx="8">
                  <c:v>0.87370000000000003</c:v>
                </c:pt>
                <c:pt idx="9">
                  <c:v>1.0761000000000001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17-44E6-BD34-44B61A3AA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17-44E6-BD34-44B61A3AA5F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17-44E6-BD34-44B61A3AA5F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17-44E6-BD34-44B61A3AA5F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17-44E6-BD34-44B61A3AA5F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17-44E6-BD34-44B61A3AA5F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17-44E6-BD34-44B61A3AA5F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17-44E6-BD34-44B61A3AA5F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17-44E6-BD34-44B61A3AA5F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17-44E6-BD34-44B61A3AA5F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17-44E6-BD34-44B61A3AA5F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17-44E6-BD34-44B61A3AA5F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17-44E6-BD34-44B61A3AA5F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17-44E6-BD34-44B61A3AA5F5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6.0777957860616016E-3</c:v>
                </c:pt>
                <c:pt idx="1">
                  <c:v>3.8704805059945224E-2</c:v>
                </c:pt>
                <c:pt idx="2">
                  <c:v>0.20508875739644972</c:v>
                </c:pt>
                <c:pt idx="3">
                  <c:v>1.3218631976500195E-2</c:v>
                </c:pt>
                <c:pt idx="4">
                  <c:v>5.786050684009858E-2</c:v>
                </c:pt>
                <c:pt idx="5">
                  <c:v>6.0994846987063589E-3</c:v>
                </c:pt>
                <c:pt idx="6">
                  <c:v>3.9504899432697194E-2</c:v>
                </c:pt>
                <c:pt idx="7">
                  <c:v>-2.9325234886590223E-2</c:v>
                </c:pt>
                <c:pt idx="8">
                  <c:v>-2.0735261152208029E-2</c:v>
                </c:pt>
                <c:pt idx="9">
                  <c:v>5.7384297926697414E-2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17-44E6-BD34-44B61A3AA5F5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3.0611186053751238E-2</c:v>
                </c:pt>
                <c:pt idx="1">
                  <c:v>0.14566847147022077</c:v>
                </c:pt>
                <c:pt idx="2">
                  <c:v>9.5653109533031966E-2</c:v>
                </c:pt>
                <c:pt idx="3">
                  <c:v>4.1406081518222893E-2</c:v>
                </c:pt>
                <c:pt idx="4">
                  <c:v>0.13525872442839959</c:v>
                </c:pt>
                <c:pt idx="5">
                  <c:v>0.17429728734503502</c:v>
                </c:pt>
                <c:pt idx="6">
                  <c:v>6.7245578735571243E-2</c:v>
                </c:pt>
                <c:pt idx="7">
                  <c:v>9.6742349457059618E-3</c:v>
                </c:pt>
                <c:pt idx="8">
                  <c:v>-9.0748256842543507E-2</c:v>
                </c:pt>
                <c:pt idx="9">
                  <c:v>0.1564750134336379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217-44E6-BD34-44B61A3AA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9698</c:v>
                </c:pt>
                <c:pt idx="1">
                  <c:v>17096</c:v>
                </c:pt>
                <c:pt idx="2">
                  <c:v>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1-405D-8F9F-A4289BFE095A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8923</c:v>
                </c:pt>
                <c:pt idx="1">
                  <c:v>14425</c:v>
                </c:pt>
                <c:pt idx="2">
                  <c:v>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1-405D-8F9F-A4289BFE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01-405D-8F9F-A4289BFE095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C01-405D-8F9F-A4289BFE095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C01-405D-8F9F-A4289BFE095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1-405D-8F9F-A4289BFE095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1-405D-8F9F-A4289BFE095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01-405D-8F9F-A4289BFE095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01-405D-8F9F-A4289BFE095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01-405D-8F9F-A4289BFE095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01-405D-8F9F-A4289BFE095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0.33690768359448747</c:v>
                </c:pt>
                <c:pt idx="1">
                  <c:v>0.54464791391353595</c:v>
                </c:pt>
                <c:pt idx="2">
                  <c:v>0.11844440249197659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01-405D-8F9F-A4289BFE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01-405D-8F9F-A4289BFE095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01-405D-8F9F-A4289BFE095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01-405D-8F9F-A4289BFE095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01-405D-8F9F-A4289BFE095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01-405D-8F9F-A4289BFE095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01-405D-8F9F-A4289BFE095A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01-405D-8F9F-A4289BFE095A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01-405D-8F9F-A4289BFE095A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01-405D-8F9F-A4289BFE095A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01-405D-8F9F-A4289BFE095A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01-405D-8F9F-A4289BFE095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01-405D-8F9F-A4289BFE095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-7.9913384202928484E-2</c:v>
                </c:pt>
                <c:pt idx="1">
                  <c:v>-0.15623537669630327</c:v>
                </c:pt>
                <c:pt idx="2">
                  <c:v>0.52503646086533795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01-405D-8F9F-A4289BFE0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702-487F-9D04-37B18E12E8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702-487F-9D04-37B18E12E8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702-487F-9D04-37B18E12E8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702-487F-9D04-37B18E12E8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702-487F-9D04-37B18E12E80A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02-487F-9D04-37B18E12E80A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2-487F-9D04-37B18E12E80A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2-487F-9D04-37B18E12E80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2-487F-9D04-37B18E12E80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2-487F-9D04-37B18E12E80A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2-487F-9D04-37B18E12E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8923</c:v>
                </c:pt>
                <c:pt idx="1">
                  <c:v>14425</c:v>
                </c:pt>
                <c:pt idx="2">
                  <c:v>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02-487F-9D04-37B18E12E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87-4748-81C7-222BE2E5B07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7-4748-81C7-222BE2E5B07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7-4748-81C7-222BE2E5B07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7-4748-81C7-222BE2E5B07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87-4748-81C7-222BE2E5B07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7-4748-81C7-222BE2E5B07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87-4748-81C7-222BE2E5B07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7-4748-81C7-222BE2E5B07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87-4748-81C7-222BE2E5B07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87-4748-81C7-222BE2E5B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4187-4748-81C7-222BE2E5B07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87-4748-81C7-222BE2E5B07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87-4748-81C7-222BE2E5B07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87-4748-81C7-222BE2E5B07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87-4748-81C7-222BE2E5B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187-4748-81C7-222BE2E5B07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187-4748-81C7-222BE2E5B07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87-4748-81C7-222BE2E5B07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87-4748-81C7-222BE2E5B07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87-4748-81C7-222BE2E5B07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87-4748-81C7-222BE2E5B07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87-4748-81C7-222BE2E5B07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87-4748-81C7-222BE2E5B07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87-4748-81C7-222BE2E5B07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87-4748-81C7-222BE2E5B07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87-4748-81C7-222BE2E5B07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87-4748-81C7-222BE2E5B07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87-4748-81C7-222BE2E5B07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87-4748-81C7-222BE2E5B07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87-4748-81C7-222BE2E5B07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87-4748-81C7-222BE2E5B07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87-4748-81C7-222BE2E5B07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87-4748-81C7-222BE2E5B07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4187-4748-81C7-222BE2E5B07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187-4748-81C7-222BE2E5B0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187-4748-81C7-222BE2E5B0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187-4748-81C7-222BE2E5B0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187-4748-81C7-222BE2E5B0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187-4748-81C7-222BE2E5B0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187-4748-81C7-222BE2E5B0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187-4748-81C7-222BE2E5B0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187-4748-81C7-222BE2E5B0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187-4748-81C7-222BE2E5B0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187-4748-81C7-222BE2E5B0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4187-4748-81C7-222BE2E5B0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4187-4748-81C7-222BE2E5B07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4187-4748-81C7-222BE2E5B07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4187-4748-81C7-222BE2E5B07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4187-4748-81C7-222BE2E5B07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187-4748-81C7-222BE2E5B07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87-4748-81C7-222BE2E5B07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87-4748-81C7-222BE2E5B07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87-4748-81C7-222BE2E5B07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87-4748-81C7-222BE2E5B07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87-4748-81C7-222BE2E5B07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87-4748-81C7-222BE2E5B07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87-4748-81C7-222BE2E5B07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87-4748-81C7-222BE2E5B07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87-4748-81C7-222BE2E5B07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87-4748-81C7-222BE2E5B07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187-4748-81C7-222BE2E5B07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187-4748-81C7-222BE2E5B07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187-4748-81C7-222BE2E5B07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187-4748-81C7-222BE2E5B07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187-4748-81C7-222BE2E5B07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187-4748-81C7-222BE2E5B07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4187-4748-81C7-222BE2E5B07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187-4748-81C7-222BE2E5B07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187-4748-81C7-222BE2E5B07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187-4748-81C7-222BE2E5B07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187-4748-81C7-222BE2E5B07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187-4748-81C7-222BE2E5B07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187-4748-81C7-222BE2E5B07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187-4748-81C7-222BE2E5B07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187-4748-81C7-222BE2E5B07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187-4748-81C7-222BE2E5B07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187-4748-81C7-222BE2E5B07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187-4748-81C7-222BE2E5B07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187-4748-81C7-222BE2E5B07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187-4748-81C7-222BE2E5B07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187-4748-81C7-222BE2E5B07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187-4748-81C7-222BE2E5B07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187-4748-81C7-222BE2E5B07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4187-4748-81C7-222BE2E5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31-4BFE-A3D2-4DA36B7073C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31-4BFE-A3D2-4DA36B7073CB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1-4BFE-A3D2-4DA36B7073CB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1-4BFE-A3D2-4DA36B7073C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6555</c:v>
                </c:pt>
                <c:pt idx="1">
                  <c:v>12849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31-4BFE-A3D2-4DA36B70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Santiago del Teide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15140</c:v>
                </c:pt>
                <c:pt idx="1">
                  <c:v>2454</c:v>
                </c:pt>
                <c:pt idx="2">
                  <c:v>6197</c:v>
                </c:pt>
                <c:pt idx="3">
                  <c:v>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E-451B-865D-D9962921B18A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20702</c:v>
                </c:pt>
                <c:pt idx="1">
                  <c:v>6992</c:v>
                </c:pt>
                <c:pt idx="2">
                  <c:v>13710</c:v>
                </c:pt>
                <c:pt idx="3">
                  <c:v>8149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E-451B-865D-D9962921B18A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19404</c:v>
                </c:pt>
                <c:pt idx="1">
                  <c:v>6555</c:v>
                </c:pt>
                <c:pt idx="2">
                  <c:v>12849</c:v>
                </c:pt>
                <c:pt idx="3">
                  <c:v>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E-451B-865D-D9962921B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-6.269925611052074E-2</c:v>
                </c:pt>
                <c:pt idx="1">
                  <c:v>-6.25E-2</c:v>
                </c:pt>
                <c:pt idx="2">
                  <c:v>-6.280087527352296E-2</c:v>
                </c:pt>
                <c:pt idx="3">
                  <c:v>-0.13105902564731864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FE-451B-865D-D9962921B18A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-0.3929990302499452</c:v>
                </c:pt>
                <c:pt idx="1">
                  <c:v>-0.16528715140710559</c:v>
                </c:pt>
                <c:pt idx="2">
                  <c:v>-0.46715600895745213</c:v>
                </c:pt>
                <c:pt idx="3">
                  <c:v>-0.25187533016376118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FE-451B-865D-D9962921B18A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0.8366563319818745</c:v>
                </c:pt>
                <c:pt idx="1">
                  <c:v>0.13646553780109708</c:v>
                </c:pt>
                <c:pt idx="2">
                  <c:v>0.30336274743620317</c:v>
                </c:pt>
                <c:pt idx="3">
                  <c:v>0.16334366801812544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FE-451B-865D-D9962921B18A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0.73264111761374362</c:v>
                </c:pt>
                <c:pt idx="1">
                  <c:v>0.24749858410420994</c:v>
                </c:pt>
                <c:pt idx="2">
                  <c:v>0.48514253350953368</c:v>
                </c:pt>
                <c:pt idx="3">
                  <c:v>0.26735888238625638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FE-451B-865D-D9962921B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F3-4467-B6B4-A247EA39D72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F3-4467-B6B4-A247EA39D72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F3-4467-B6B4-A247EA39D72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3-4467-B6B4-A247EA39D72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F3-4467-B6B4-A247EA39D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Santiago del Teide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4539</c:v>
                </c:pt>
                <c:pt idx="1">
                  <c:v>0</c:v>
                </c:pt>
                <c:pt idx="2">
                  <c:v>2669</c:v>
                </c:pt>
                <c:pt idx="3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A-4E78-951B-3875CAEAA196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7270</c:v>
                </c:pt>
                <c:pt idx="1">
                  <c:v>0</c:v>
                </c:pt>
                <c:pt idx="2">
                  <c:v>7270</c:v>
                </c:pt>
                <c:pt idx="3">
                  <c:v>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A-4E78-951B-3875CAEAA196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6875</c:v>
                </c:pt>
                <c:pt idx="1">
                  <c:v>0</c:v>
                </c:pt>
                <c:pt idx="2">
                  <c:v>6875</c:v>
                </c:pt>
                <c:pt idx="3">
                  <c:v>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A-4E78-951B-3875CAEA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-5.4332874828060485E-2</c:v>
                </c:pt>
                <c:pt idx="1">
                  <c:v>0</c:v>
                </c:pt>
                <c:pt idx="2">
                  <c:v>-5.4332874828060485E-2</c:v>
                </c:pt>
                <c:pt idx="3">
                  <c:v>-0.15650741350906094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A-4E78-951B-3875CAEAA196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-0.57103637611530544</c:v>
                </c:pt>
                <c:pt idx="1">
                  <c:v>0</c:v>
                </c:pt>
                <c:pt idx="2">
                  <c:v>-0.57103637611530544</c:v>
                </c:pt>
                <c:pt idx="3">
                  <c:v>-0.14273754709083297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A-4E78-951B-3875CAEAA196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0.74837483748374833</c:v>
                </c:pt>
                <c:pt idx="1">
                  <c:v>0</c:v>
                </c:pt>
                <c:pt idx="2">
                  <c:v>0.53885388538853884</c:v>
                </c:pt>
                <c:pt idx="3">
                  <c:v>0.25162516251625161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A-4E78-951B-3875CAEAA196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0.77048078000672415</c:v>
                </c:pt>
                <c:pt idx="1">
                  <c:v>0</c:v>
                </c:pt>
                <c:pt idx="2">
                  <c:v>0.77048078000672415</c:v>
                </c:pt>
                <c:pt idx="3">
                  <c:v>0.22951921999327579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A-4E78-951B-3875CAEA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95-46B1-AAB2-A3566BFEA0FD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95-46B1-AAB2-A3566BFEA0FD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5-46B1-AAB2-A3566BFEA0FD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5-46B1-AAB2-A3566BFEA0F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6555</c:v>
                </c:pt>
                <c:pt idx="1">
                  <c:v>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95-46B1-AAB2-A3566BFEA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Santiago del Teide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10601</c:v>
                </c:pt>
                <c:pt idx="1">
                  <c:v>2454</c:v>
                </c:pt>
                <c:pt idx="2">
                  <c:v>3528</c:v>
                </c:pt>
                <c:pt idx="3">
                  <c:v>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9-4685-8B8B-E940D1B01691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13432</c:v>
                </c:pt>
                <c:pt idx="1">
                  <c:v>6992</c:v>
                </c:pt>
                <c:pt idx="2">
                  <c:v>6440</c:v>
                </c:pt>
                <c:pt idx="3">
                  <c:v>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9-4685-8B8B-E940D1B01691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12529</c:v>
                </c:pt>
                <c:pt idx="1">
                  <c:v>6555</c:v>
                </c:pt>
                <c:pt idx="2">
                  <c:v>5974</c:v>
                </c:pt>
                <c:pt idx="3">
                  <c:v>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9-4685-8B8B-E940D1B0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-6.722751637879687E-2</c:v>
                </c:pt>
                <c:pt idx="1">
                  <c:v>-6.25E-2</c:v>
                </c:pt>
                <c:pt idx="2">
                  <c:v>-7.2360248447205011E-2</c:v>
                </c:pt>
                <c:pt idx="3">
                  <c:v>-0.12025869603216222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9-4685-8B8B-E940D1B01691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-0.21398996235884571</c:v>
                </c:pt>
                <c:pt idx="1">
                  <c:v>-0.16528715140710559</c:v>
                </c:pt>
                <c:pt idx="2">
                  <c:v>-0.26128354148633615</c:v>
                </c:pt>
                <c:pt idx="3">
                  <c:v>-0.28872244205765973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B9-4685-8B8B-E940D1B01691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0.86430114935329305</c:v>
                </c:pt>
                <c:pt idx="1">
                  <c:v>0.17919889762299959</c:v>
                </c:pt>
                <c:pt idx="2">
                  <c:v>0.22962011838025742</c:v>
                </c:pt>
                <c:pt idx="3">
                  <c:v>0.13569885064670698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B9-4685-8B8B-E940D1B01691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0.713415328550279</c:v>
                </c:pt>
                <c:pt idx="1">
                  <c:v>0.37324906047147249</c:v>
                </c:pt>
                <c:pt idx="2">
                  <c:v>0.34016626807880651</c:v>
                </c:pt>
                <c:pt idx="3">
                  <c:v>0.286584671449721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B9-4685-8B8B-E940D1B0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67-46D8-B7AC-AB7293AA1B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67-46D8-B7AC-AB7293AA1B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67-46D8-B7AC-AB7293AA1B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67-46D8-B7AC-AB7293AA1BF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667-46D8-B7AC-AB7293AA1B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667-46D8-B7AC-AB7293AA1B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667-46D8-B7AC-AB7293AA1B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667-46D8-B7AC-AB7293AA1BF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667-46D8-B7AC-AB7293AA1BF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667-46D8-B7AC-AB7293AA1BFF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7-46D8-B7AC-AB7293AA1BFF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7-46D8-B7AC-AB7293AA1BFF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7-46D8-B7AC-AB7293AA1BFF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67-46D8-B7AC-AB7293AA1BFF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7-46D8-B7AC-AB7293AA1BFF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67-46D8-B7AC-AB7293AA1BFF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7-46D8-B7AC-AB7293AA1BFF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67-46D8-B7AC-AB7293AA1BFF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67-46D8-B7AC-AB7293AA1BFF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667-46D8-B7AC-AB7293AA1BF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142945</c:v>
                </c:pt>
                <c:pt idx="1">
                  <c:v>100942</c:v>
                </c:pt>
                <c:pt idx="2">
                  <c:v>9811</c:v>
                </c:pt>
                <c:pt idx="3">
                  <c:v>336795</c:v>
                </c:pt>
                <c:pt idx="4">
                  <c:v>44255</c:v>
                </c:pt>
                <c:pt idx="5">
                  <c:v>128586</c:v>
                </c:pt>
                <c:pt idx="6">
                  <c:v>29315</c:v>
                </c:pt>
                <c:pt idx="7">
                  <c:v>26485</c:v>
                </c:pt>
                <c:pt idx="8">
                  <c:v>53591</c:v>
                </c:pt>
                <c:pt idx="9">
                  <c:v>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667-46D8-B7AC-AB7293AA1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18-486A-BED6-2E28CE38BBB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8-486A-BED6-2E28CE38BBB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8-486A-BED6-2E28CE38BBB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8-486A-BED6-2E28CE38BBB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18-486A-BED6-2E28CE38BBB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18-486A-BED6-2E28CE38BBB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18-486A-BED6-2E28CE38BBB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18-486A-BED6-2E28CE38BBB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18-486A-BED6-2E28CE38BBB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18-486A-BED6-2E28CE38B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118-486A-BED6-2E28CE38BBB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18-486A-BED6-2E28CE38BBB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18-486A-BED6-2E28CE38BBB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18-486A-BED6-2E28CE38BBB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18-486A-BED6-2E28CE38B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118-486A-BED6-2E28CE38BBB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9118-486A-BED6-2E28CE38BBB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18-486A-BED6-2E28CE38BBB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18-486A-BED6-2E28CE38BBB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18-486A-BED6-2E28CE38BBB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18-486A-BED6-2E28CE38BBB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18-486A-BED6-2E28CE38BBB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18-486A-BED6-2E28CE38BBB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18-486A-BED6-2E28CE38BBB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18-486A-BED6-2E28CE38BBB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18-486A-BED6-2E28CE38BBB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18-486A-BED6-2E28CE38BBB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18-486A-BED6-2E28CE38BBB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18-486A-BED6-2E28CE38BBB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18-486A-BED6-2E28CE38BBB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18-486A-BED6-2E28CE38BBB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18-486A-BED6-2E28CE38BBB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18-486A-BED6-2E28CE38BB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9118-486A-BED6-2E28CE38BBB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118-486A-BED6-2E28CE38BB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118-486A-BED6-2E28CE38BB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118-486A-BED6-2E28CE38BB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118-486A-BED6-2E28CE38BB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118-486A-BED6-2E28CE38BB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118-486A-BED6-2E28CE38BB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118-486A-BED6-2E28CE38BB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118-486A-BED6-2E28CE38BB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118-486A-BED6-2E28CE38BB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118-486A-BED6-2E28CE38BB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118-486A-BED6-2E28CE38BB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118-486A-BED6-2E28CE38BBB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118-486A-BED6-2E28CE38BBB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118-486A-BED6-2E28CE38BBB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118-486A-BED6-2E28CE38BBB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118-486A-BED6-2E28CE38BBB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118-486A-BED6-2E28CE38BBB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118-486A-BED6-2E28CE38BBB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118-486A-BED6-2E28CE38BBB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118-486A-BED6-2E28CE38BBB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118-486A-BED6-2E28CE38BBB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118-486A-BED6-2E28CE38BBB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118-486A-BED6-2E28CE38BBB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118-486A-BED6-2E28CE38BBB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118-486A-BED6-2E28CE38BBB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118-486A-BED6-2E28CE38BBB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118-486A-BED6-2E28CE38BBB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118-486A-BED6-2E28CE38BBB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118-486A-BED6-2E28CE38BBB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118-486A-BED6-2E28CE38BBB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118-486A-BED6-2E28CE38BBB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118-486A-BED6-2E28CE38BB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9118-486A-BED6-2E28CE38BBB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118-486A-BED6-2E28CE38BBB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118-486A-BED6-2E28CE38BBB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118-486A-BED6-2E28CE38BBB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118-486A-BED6-2E28CE38BBB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118-486A-BED6-2E28CE38BBB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118-486A-BED6-2E28CE38BBB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118-486A-BED6-2E28CE38BBB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118-486A-BED6-2E28CE38BBB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118-486A-BED6-2E28CE38BBB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118-486A-BED6-2E28CE38BBB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118-486A-BED6-2E28CE38BBB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118-486A-BED6-2E28CE38BBB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118-486A-BED6-2E28CE38BBB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118-486A-BED6-2E28CE38BBB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118-486A-BED6-2E28CE38BBB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118-486A-BED6-2E28CE38BB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9118-486A-BED6-2E28CE38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91009</c:v>
                </c:pt>
                <c:pt idx="1">
                  <c:v>41966</c:v>
                </c:pt>
                <c:pt idx="2">
                  <c:v>2244</c:v>
                </c:pt>
                <c:pt idx="3">
                  <c:v>85786</c:v>
                </c:pt>
                <c:pt idx="4">
                  <c:v>26699</c:v>
                </c:pt>
                <c:pt idx="5">
                  <c:v>43048</c:v>
                </c:pt>
                <c:pt idx="6">
                  <c:v>12382</c:v>
                </c:pt>
                <c:pt idx="7">
                  <c:v>18408</c:v>
                </c:pt>
                <c:pt idx="8">
                  <c:v>20131</c:v>
                </c:pt>
                <c:pt idx="9">
                  <c:v>66504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0-4CC1-9EDC-8D5DCD35A256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161501</c:v>
                </c:pt>
                <c:pt idx="1">
                  <c:v>104488</c:v>
                </c:pt>
                <c:pt idx="2">
                  <c:v>17500</c:v>
                </c:pt>
                <c:pt idx="3">
                  <c:v>304437</c:v>
                </c:pt>
                <c:pt idx="4">
                  <c:v>49296</c:v>
                </c:pt>
                <c:pt idx="5">
                  <c:v>122286</c:v>
                </c:pt>
                <c:pt idx="6">
                  <c:v>32685</c:v>
                </c:pt>
                <c:pt idx="7">
                  <c:v>28851</c:v>
                </c:pt>
                <c:pt idx="8">
                  <c:v>40798</c:v>
                </c:pt>
                <c:pt idx="9">
                  <c:v>52055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0-4CC1-9EDC-8D5DCD35A256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142945</c:v>
                </c:pt>
                <c:pt idx="1">
                  <c:v>100942</c:v>
                </c:pt>
                <c:pt idx="2">
                  <c:v>9811</c:v>
                </c:pt>
                <c:pt idx="3">
                  <c:v>336795</c:v>
                </c:pt>
                <c:pt idx="4">
                  <c:v>44255</c:v>
                </c:pt>
                <c:pt idx="5">
                  <c:v>128586</c:v>
                </c:pt>
                <c:pt idx="6">
                  <c:v>29315</c:v>
                </c:pt>
                <c:pt idx="7">
                  <c:v>26485</c:v>
                </c:pt>
                <c:pt idx="8">
                  <c:v>53591</c:v>
                </c:pt>
                <c:pt idx="9">
                  <c:v>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0-4CC1-9EDC-8D5DCD35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-0.11489712138005337</c:v>
                </c:pt>
                <c:pt idx="1">
                  <c:v>-3.3936911415664905E-2</c:v>
                </c:pt>
                <c:pt idx="2">
                  <c:v>-0.43937142857142852</c:v>
                </c:pt>
                <c:pt idx="3">
                  <c:v>0.10628800047300424</c:v>
                </c:pt>
                <c:pt idx="4">
                  <c:v>-0.10225981824083086</c:v>
                </c:pt>
                <c:pt idx="5">
                  <c:v>5.1518571218291509E-2</c:v>
                </c:pt>
                <c:pt idx="6">
                  <c:v>-0.1031054000305951</c:v>
                </c:pt>
                <c:pt idx="7">
                  <c:v>-8.2007556063914633E-2</c:v>
                </c:pt>
                <c:pt idx="8">
                  <c:v>0.31356929261238298</c:v>
                </c:pt>
                <c:pt idx="9">
                  <c:v>-7.7168379598501535E-2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90-4CC1-9EDC-8D5DCD35A256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-0.2862065005168255</c:v>
                </c:pt>
                <c:pt idx="1">
                  <c:v>-9.6788625524566241E-2</c:v>
                </c:pt>
                <c:pt idx="2">
                  <c:v>5.4719415179531383E-2</c:v>
                </c:pt>
                <c:pt idx="3">
                  <c:v>9.06538515095483E-2</c:v>
                </c:pt>
                <c:pt idx="4">
                  <c:v>0.67391633255163019</c:v>
                </c:pt>
                <c:pt idx="5">
                  <c:v>0.30658239681346156</c:v>
                </c:pt>
                <c:pt idx="6">
                  <c:v>-2.8233213143751268E-3</c:v>
                </c:pt>
                <c:pt idx="7">
                  <c:v>-0.36075979918903267</c:v>
                </c:pt>
                <c:pt idx="8">
                  <c:v>0.42936014722748239</c:v>
                </c:pt>
                <c:pt idx="9">
                  <c:v>2.3936907172546151E-2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90-4CC1-9EDC-8D5DCD35A256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0.32777239727074792</c:v>
                </c:pt>
                <c:pt idx="1">
                  <c:v>0.10178479104618902</c:v>
                </c:pt>
                <c:pt idx="2">
                  <c:v>6.6483648517771448E-3</c:v>
                </c:pt>
                <c:pt idx="3">
                  <c:v>0.22043589388831039</c:v>
                </c:pt>
                <c:pt idx="4">
                  <c:v>5.7809462086843809E-2</c:v>
                </c:pt>
                <c:pt idx="5">
                  <c:v>0.11866857937623337</c:v>
                </c:pt>
                <c:pt idx="6">
                  <c:v>2.3425837599306765E-2</c:v>
                </c:pt>
                <c:pt idx="7">
                  <c:v>6.1065922943048342E-2</c:v>
                </c:pt>
                <c:pt idx="8">
                  <c:v>3.4794323039169281E-2</c:v>
                </c:pt>
                <c:pt idx="9">
                  <c:v>4.7594427898373953E-2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90-4CC1-9EDC-8D5DCD35A256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0.15524624686265628</c:v>
                </c:pt>
                <c:pt idx="1">
                  <c:v>0.10962864493903426</c:v>
                </c:pt>
                <c:pt idx="2">
                  <c:v>1.0655293490290117E-2</c:v>
                </c:pt>
                <c:pt idx="3">
                  <c:v>0.36577816441364391</c:v>
                </c:pt>
                <c:pt idx="4">
                  <c:v>4.8063399593597921E-2</c:v>
                </c:pt>
                <c:pt idx="5">
                  <c:v>0.13965157157705077</c:v>
                </c:pt>
                <c:pt idx="6">
                  <c:v>3.1837725886031475E-2</c:v>
                </c:pt>
                <c:pt idx="7">
                  <c:v>2.8764187961505837E-2</c:v>
                </c:pt>
                <c:pt idx="8">
                  <c:v>5.8202816577121369E-2</c:v>
                </c:pt>
                <c:pt idx="9">
                  <c:v>5.2171948699068056E-2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90-4CC1-9EDC-8D5DCD35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27-451E-80CF-A561941529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27-451E-80CF-A561941529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27-451E-80CF-A561941529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27-451E-80CF-A5619415292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27-451E-80CF-A561941529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27-451E-80CF-A561941529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27-451E-80CF-A561941529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27-451E-80CF-A561941529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27-451E-80CF-A5619415292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27-451E-80CF-A5619415292E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7-451E-80CF-A5619415292E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7-451E-80CF-A5619415292E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7-451E-80CF-A5619415292E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27-451E-80CF-A5619415292E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7-451E-80CF-A5619415292E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27-451E-80CF-A5619415292E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27-451E-80CF-A5619415292E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27-451E-80CF-A5619415292E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27-451E-80CF-A5619415292E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A27-451E-80CF-A5619415292E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88222</c:v>
                </c:pt>
                <c:pt idx="1">
                  <c:v>55491</c:v>
                </c:pt>
                <c:pt idx="2">
                  <c:v>3106</c:v>
                </c:pt>
                <c:pt idx="3">
                  <c:v>242379</c:v>
                </c:pt>
                <c:pt idx="4">
                  <c:v>29568</c:v>
                </c:pt>
                <c:pt idx="5">
                  <c:v>66129</c:v>
                </c:pt>
                <c:pt idx="6">
                  <c:v>20148</c:v>
                </c:pt>
                <c:pt idx="7">
                  <c:v>8923</c:v>
                </c:pt>
                <c:pt idx="8">
                  <c:v>19824</c:v>
                </c:pt>
                <c:pt idx="9">
                  <c:v>15765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A27-451E-80CF-A56194152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CD-401C-B404-3F6D9FE1848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CD-401C-B404-3F6D9FE1848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D-401C-B404-3F6D9FE1848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CD-401C-B404-3F6D9FE1848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CD-401C-B404-3F6D9FE1848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CD-401C-B404-3F6D9FE1848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CD-401C-B404-3F6D9FE1848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CD-401C-B404-3F6D9FE1848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CD-401C-B404-3F6D9FE1848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CD-401C-B404-3F6D9FE18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6CD-401C-B404-3F6D9FE1848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CD-401C-B404-3F6D9FE1848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CD-401C-B404-3F6D9FE1848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CD-401C-B404-3F6D9FE1848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CD-401C-B404-3F6D9FE18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6CD-401C-B404-3F6D9FE1848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6CD-401C-B404-3F6D9FE1848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CD-401C-B404-3F6D9FE1848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CD-401C-B404-3F6D9FE1848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CD-401C-B404-3F6D9FE1848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CD-401C-B404-3F6D9FE1848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CD-401C-B404-3F6D9FE1848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CD-401C-B404-3F6D9FE1848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CD-401C-B404-3F6D9FE1848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CD-401C-B404-3F6D9FE1848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CD-401C-B404-3F6D9FE1848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CD-401C-B404-3F6D9FE1848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CD-401C-B404-3F6D9FE1848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CD-401C-B404-3F6D9FE1848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CD-401C-B404-3F6D9FE1848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CD-401C-B404-3F6D9FE1848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CD-401C-B404-3F6D9FE1848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CD-401C-B404-3F6D9FE184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6CD-401C-B404-3F6D9FE1848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6CD-401C-B404-3F6D9FE184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6CD-401C-B404-3F6D9FE184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6CD-401C-B404-3F6D9FE184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6CD-401C-B404-3F6D9FE184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6CD-401C-B404-3F6D9FE184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6CD-401C-B404-3F6D9FE184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6CD-401C-B404-3F6D9FE184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6CD-401C-B404-3F6D9FE184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6CD-401C-B404-3F6D9FE184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6CD-401C-B404-3F6D9FE184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6CD-401C-B404-3F6D9FE184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6CD-401C-B404-3F6D9FE184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6CD-401C-B404-3F6D9FE184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6CD-401C-B404-3F6D9FE184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C6CD-401C-B404-3F6D9FE1848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C6CD-401C-B404-3F6D9FE1848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CD-401C-B404-3F6D9FE1848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6CD-401C-B404-3F6D9FE1848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6CD-401C-B404-3F6D9FE1848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6CD-401C-B404-3F6D9FE1848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6CD-401C-B404-3F6D9FE1848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6CD-401C-B404-3F6D9FE1848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6CD-401C-B404-3F6D9FE1848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6CD-401C-B404-3F6D9FE1848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6CD-401C-B404-3F6D9FE1848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6CD-401C-B404-3F6D9FE1848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6CD-401C-B404-3F6D9FE1848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6CD-401C-B404-3F6D9FE1848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6CD-401C-B404-3F6D9FE1848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6CD-401C-B404-3F6D9FE1848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6CD-401C-B404-3F6D9FE1848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6CD-401C-B404-3F6D9FE184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C6CD-401C-B404-3F6D9FE1848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6CD-401C-B404-3F6D9FE1848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6CD-401C-B404-3F6D9FE1848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6CD-401C-B404-3F6D9FE1848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6CD-401C-B404-3F6D9FE1848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6CD-401C-B404-3F6D9FE1848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6CD-401C-B404-3F6D9FE1848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6CD-401C-B404-3F6D9FE1848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6CD-401C-B404-3F6D9FE1848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6CD-401C-B404-3F6D9FE1848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6CD-401C-B404-3F6D9FE1848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6CD-401C-B404-3F6D9FE1848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6CD-401C-B404-3F6D9FE1848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6CD-401C-B404-3F6D9FE1848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6CD-401C-B404-3F6D9FE1848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6CD-401C-B404-3F6D9FE1848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6CD-401C-B404-3F6D9FE184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C6CD-401C-B404-3F6D9FE18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38835</c:v>
                </c:pt>
                <c:pt idx="1">
                  <c:v>21414</c:v>
                </c:pt>
                <c:pt idx="2">
                  <c:v>652</c:v>
                </c:pt>
                <c:pt idx="3">
                  <c:v>65110</c:v>
                </c:pt>
                <c:pt idx="4">
                  <c:v>24100</c:v>
                </c:pt>
                <c:pt idx="5">
                  <c:v>23563</c:v>
                </c:pt>
                <c:pt idx="6">
                  <c:v>5893</c:v>
                </c:pt>
                <c:pt idx="7">
                  <c:v>5089</c:v>
                </c:pt>
                <c:pt idx="8">
                  <c:v>12942</c:v>
                </c:pt>
                <c:pt idx="9">
                  <c:v>30869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B-4902-A639-7133F4F2D33D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92954</c:v>
                </c:pt>
                <c:pt idx="1">
                  <c:v>58131</c:v>
                </c:pt>
                <c:pt idx="2">
                  <c:v>4579</c:v>
                </c:pt>
                <c:pt idx="3">
                  <c:v>221702</c:v>
                </c:pt>
                <c:pt idx="4">
                  <c:v>31028</c:v>
                </c:pt>
                <c:pt idx="5">
                  <c:v>66570</c:v>
                </c:pt>
                <c:pt idx="6">
                  <c:v>22489</c:v>
                </c:pt>
                <c:pt idx="7">
                  <c:v>9698</c:v>
                </c:pt>
                <c:pt idx="8">
                  <c:v>12212</c:v>
                </c:pt>
                <c:pt idx="9">
                  <c:v>13546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B-4902-A639-7133F4F2D33D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88222</c:v>
                </c:pt>
                <c:pt idx="1">
                  <c:v>55491</c:v>
                </c:pt>
                <c:pt idx="2">
                  <c:v>3106</c:v>
                </c:pt>
                <c:pt idx="3">
                  <c:v>242379</c:v>
                </c:pt>
                <c:pt idx="4">
                  <c:v>29568</c:v>
                </c:pt>
                <c:pt idx="5">
                  <c:v>66129</c:v>
                </c:pt>
                <c:pt idx="6">
                  <c:v>20148</c:v>
                </c:pt>
                <c:pt idx="7">
                  <c:v>8923</c:v>
                </c:pt>
                <c:pt idx="8">
                  <c:v>19824</c:v>
                </c:pt>
                <c:pt idx="9">
                  <c:v>15765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B-4902-A639-7133F4F2D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-5.0906900187189352E-2</c:v>
                </c:pt>
                <c:pt idx="1">
                  <c:v>-4.5414666873096921E-2</c:v>
                </c:pt>
                <c:pt idx="2">
                  <c:v>-0.32168595763267094</c:v>
                </c:pt>
                <c:pt idx="3">
                  <c:v>9.3264832973992018E-2</c:v>
                </c:pt>
                <c:pt idx="4">
                  <c:v>-4.7054273559365756E-2</c:v>
                </c:pt>
                <c:pt idx="5">
                  <c:v>-6.6246056782334195E-3</c:v>
                </c:pt>
                <c:pt idx="6">
                  <c:v>-0.10409533549735428</c:v>
                </c:pt>
                <c:pt idx="7">
                  <c:v>-7.9913384202928484E-2</c:v>
                </c:pt>
                <c:pt idx="8">
                  <c:v>0.6233213232885686</c:v>
                </c:pt>
                <c:pt idx="9">
                  <c:v>0.16381219548206105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5B-4902-A639-7133F4F2D33D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-9.4657553927303351E-2</c:v>
                </c:pt>
                <c:pt idx="1">
                  <c:v>-0.16215971372922044</c:v>
                </c:pt>
                <c:pt idx="2">
                  <c:v>-0.23270750988142297</c:v>
                </c:pt>
                <c:pt idx="3">
                  <c:v>-1.5279921995612233E-2</c:v>
                </c:pt>
                <c:pt idx="4">
                  <c:v>0.85158745068570352</c:v>
                </c:pt>
                <c:pt idx="5">
                  <c:v>0.36399075945711812</c:v>
                </c:pt>
                <c:pt idx="6">
                  <c:v>0.35942244113082777</c:v>
                </c:pt>
                <c:pt idx="7">
                  <c:v>-0.51547567332754129</c:v>
                </c:pt>
                <c:pt idx="8">
                  <c:v>0.18465399784869119</c:v>
                </c:pt>
                <c:pt idx="9">
                  <c:v>-0.12673793829280455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5B-4902-A639-7133F4F2D33D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0.33414501407224267</c:v>
                </c:pt>
                <c:pt idx="1">
                  <c:v>9.6956974701062029E-2</c:v>
                </c:pt>
                <c:pt idx="2">
                  <c:v>6.935049991447808E-3</c:v>
                </c:pt>
                <c:pt idx="3">
                  <c:v>0.29641585420845579</c:v>
                </c:pt>
                <c:pt idx="4">
                  <c:v>5.4326631524933527E-2</c:v>
                </c:pt>
                <c:pt idx="5">
                  <c:v>0.12433020789600535</c:v>
                </c:pt>
                <c:pt idx="6">
                  <c:v>2.44872572343767E-2</c:v>
                </c:pt>
                <c:pt idx="7">
                  <c:v>3.109576899752764E-2</c:v>
                </c:pt>
                <c:pt idx="8">
                  <c:v>1.0949915255555037E-2</c:v>
                </c:pt>
                <c:pt idx="9">
                  <c:v>2.0357326118393432E-2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5B-4902-A639-7133F4F2D33D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0.16053352257735803</c:v>
                </c:pt>
                <c:pt idx="1">
                  <c:v>0.10097442476185277</c:v>
                </c:pt>
                <c:pt idx="2">
                  <c:v>5.6518455841544522E-3</c:v>
                </c:pt>
                <c:pt idx="3">
                  <c:v>0.44104593716734447</c:v>
                </c:pt>
                <c:pt idx="4">
                  <c:v>5.3803531948576573E-2</c:v>
                </c:pt>
                <c:pt idx="5">
                  <c:v>0.12033190490487758</c:v>
                </c:pt>
                <c:pt idx="6">
                  <c:v>3.6662390479569831E-2</c:v>
                </c:pt>
                <c:pt idx="7">
                  <c:v>1.6236773389378678E-2</c:v>
                </c:pt>
                <c:pt idx="8">
                  <c:v>3.6072822556432023E-2</c:v>
                </c:pt>
                <c:pt idx="9">
                  <c:v>2.8686846630455551E-2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5B-4902-A639-7133F4F2D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1-4BE2-B8B7-9371684F28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A1-4BE2-B8B7-9371684F28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A1-4BE2-B8B7-9371684F28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A1-4BE2-B8B7-9371684F280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A1-4BE2-B8B7-9371684F28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A1-4BE2-B8B7-9371684F28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A1-4BE2-B8B7-9371684F28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A1-4BE2-B8B7-9371684F28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A1-4BE2-B8B7-9371684F280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A1-4BE2-B8B7-9371684F280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1-4BE2-B8B7-9371684F280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1-4BE2-B8B7-9371684F280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1-4BE2-B8B7-9371684F280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1-4BE2-B8B7-9371684F280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1-4BE2-B8B7-9371684F280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1-4BE2-B8B7-9371684F280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1-4BE2-B8B7-9371684F280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1-4BE2-B8B7-9371684F280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1-4BE2-B8B7-9371684F280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AA1-4BE2-B8B7-9371684F280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54723</c:v>
                </c:pt>
                <c:pt idx="1">
                  <c:v>45451</c:v>
                </c:pt>
                <c:pt idx="2">
                  <c:v>6705</c:v>
                </c:pt>
                <c:pt idx="3">
                  <c:v>94416</c:v>
                </c:pt>
                <c:pt idx="4">
                  <c:v>14687</c:v>
                </c:pt>
                <c:pt idx="5">
                  <c:v>62457</c:v>
                </c:pt>
                <c:pt idx="6">
                  <c:v>9167</c:v>
                </c:pt>
                <c:pt idx="7">
                  <c:v>17562</c:v>
                </c:pt>
                <c:pt idx="8">
                  <c:v>33767</c:v>
                </c:pt>
                <c:pt idx="9">
                  <c:v>32273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AA1-4BE2-B8B7-9371684F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C5-46AA-8689-759BF8E7A34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5-46AA-8689-759BF8E7A34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5-46AA-8689-759BF8E7A34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5-46AA-8689-759BF8E7A34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5-46AA-8689-759BF8E7A34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5-46AA-8689-759BF8E7A34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5-46AA-8689-759BF8E7A34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5-46AA-8689-759BF8E7A34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C5-46AA-8689-759BF8E7A34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5-46AA-8689-759BF8E7A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7C5-46AA-8689-759BF8E7A34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C5-46AA-8689-759BF8E7A34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5-46AA-8689-759BF8E7A34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5-46AA-8689-759BF8E7A34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C5-46AA-8689-759BF8E7A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7C5-46AA-8689-759BF8E7A34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F7C5-46AA-8689-759BF8E7A34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C5-46AA-8689-759BF8E7A34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C5-46AA-8689-759BF8E7A34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C5-46AA-8689-759BF8E7A34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C5-46AA-8689-759BF8E7A34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C5-46AA-8689-759BF8E7A34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C5-46AA-8689-759BF8E7A34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C5-46AA-8689-759BF8E7A34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C5-46AA-8689-759BF8E7A34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C5-46AA-8689-759BF8E7A34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C5-46AA-8689-759BF8E7A34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C5-46AA-8689-759BF8E7A34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C5-46AA-8689-759BF8E7A34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C5-46AA-8689-759BF8E7A34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C5-46AA-8689-759BF8E7A34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C5-46AA-8689-759BF8E7A34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C5-46AA-8689-759BF8E7A3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F7C5-46AA-8689-759BF8E7A34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7C5-46AA-8689-759BF8E7A3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7C5-46AA-8689-759BF8E7A3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7C5-46AA-8689-759BF8E7A3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7C5-46AA-8689-759BF8E7A3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7C5-46AA-8689-759BF8E7A3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7C5-46AA-8689-759BF8E7A3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7C5-46AA-8689-759BF8E7A3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7C5-46AA-8689-759BF8E7A3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7C5-46AA-8689-759BF8E7A3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7C5-46AA-8689-759BF8E7A3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F7C5-46AA-8689-759BF8E7A3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F7C5-46AA-8689-759BF8E7A34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F7C5-46AA-8689-759BF8E7A34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F7C5-46AA-8689-759BF8E7A34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F7C5-46AA-8689-759BF8E7A34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F7C5-46AA-8689-759BF8E7A34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C5-46AA-8689-759BF8E7A34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C5-46AA-8689-759BF8E7A34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C5-46AA-8689-759BF8E7A34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C5-46AA-8689-759BF8E7A34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C5-46AA-8689-759BF8E7A34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C5-46AA-8689-759BF8E7A34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C5-46AA-8689-759BF8E7A34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C5-46AA-8689-759BF8E7A34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7C5-46AA-8689-759BF8E7A34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C5-46AA-8689-759BF8E7A34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7C5-46AA-8689-759BF8E7A34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7C5-46AA-8689-759BF8E7A34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7C5-46AA-8689-759BF8E7A34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7C5-46AA-8689-759BF8E7A34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7C5-46AA-8689-759BF8E7A34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7C5-46AA-8689-759BF8E7A3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F7C5-46AA-8689-759BF8E7A34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7C5-46AA-8689-759BF8E7A34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7C5-46AA-8689-759BF8E7A34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7C5-46AA-8689-759BF8E7A34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7C5-46AA-8689-759BF8E7A34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7C5-46AA-8689-759BF8E7A34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7C5-46AA-8689-759BF8E7A34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7C5-46AA-8689-759BF8E7A34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7C5-46AA-8689-759BF8E7A34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7C5-46AA-8689-759BF8E7A34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7C5-46AA-8689-759BF8E7A34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7C5-46AA-8689-759BF8E7A34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7C5-46AA-8689-759BF8E7A34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7C5-46AA-8689-759BF8E7A34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7C5-46AA-8689-759BF8E7A34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7C5-46AA-8689-759BF8E7A34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7C5-46AA-8689-759BF8E7A3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F7C5-46AA-8689-759BF8E7A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52174</c:v>
                </c:pt>
                <c:pt idx="1">
                  <c:v>20552</c:v>
                </c:pt>
                <c:pt idx="2">
                  <c:v>1592</c:v>
                </c:pt>
                <c:pt idx="3">
                  <c:v>20676</c:v>
                </c:pt>
                <c:pt idx="4">
                  <c:v>2599</c:v>
                </c:pt>
                <c:pt idx="5">
                  <c:v>19485</c:v>
                </c:pt>
                <c:pt idx="6">
                  <c:v>6489</c:v>
                </c:pt>
                <c:pt idx="7">
                  <c:v>13319</c:v>
                </c:pt>
                <c:pt idx="8">
                  <c:v>7189</c:v>
                </c:pt>
                <c:pt idx="9">
                  <c:v>35635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60A-8C5E-23990B4B7AF5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68547</c:v>
                </c:pt>
                <c:pt idx="1">
                  <c:v>46357</c:v>
                </c:pt>
                <c:pt idx="2">
                  <c:v>12921</c:v>
                </c:pt>
                <c:pt idx="3">
                  <c:v>82735</c:v>
                </c:pt>
                <c:pt idx="4">
                  <c:v>18268</c:v>
                </c:pt>
                <c:pt idx="5">
                  <c:v>55716</c:v>
                </c:pt>
                <c:pt idx="6">
                  <c:v>10196</c:v>
                </c:pt>
                <c:pt idx="7">
                  <c:v>19153</c:v>
                </c:pt>
                <c:pt idx="8">
                  <c:v>28586</c:v>
                </c:pt>
                <c:pt idx="9">
                  <c:v>38509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1-460A-8C5E-23990B4B7AF5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54723</c:v>
                </c:pt>
                <c:pt idx="1">
                  <c:v>45451</c:v>
                </c:pt>
                <c:pt idx="2">
                  <c:v>6705</c:v>
                </c:pt>
                <c:pt idx="3">
                  <c:v>94416</c:v>
                </c:pt>
                <c:pt idx="4">
                  <c:v>14687</c:v>
                </c:pt>
                <c:pt idx="5">
                  <c:v>62457</c:v>
                </c:pt>
                <c:pt idx="6">
                  <c:v>9167</c:v>
                </c:pt>
                <c:pt idx="7">
                  <c:v>17562</c:v>
                </c:pt>
                <c:pt idx="8">
                  <c:v>33767</c:v>
                </c:pt>
                <c:pt idx="9">
                  <c:v>32273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D1-460A-8C5E-23990B4B7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-0.20167184559499318</c:v>
                </c:pt>
                <c:pt idx="1">
                  <c:v>-1.9543973941368087E-2</c:v>
                </c:pt>
                <c:pt idx="2">
                  <c:v>-0.48107731599721382</c:v>
                </c:pt>
                <c:pt idx="3">
                  <c:v>0.14118571342237263</c:v>
                </c:pt>
                <c:pt idx="4">
                  <c:v>-0.19602583753010727</c:v>
                </c:pt>
                <c:pt idx="5">
                  <c:v>0.12098858496661635</c:v>
                </c:pt>
                <c:pt idx="6">
                  <c:v>-0.10092193016869355</c:v>
                </c:pt>
                <c:pt idx="7">
                  <c:v>-8.3067926695556848E-2</c:v>
                </c:pt>
                <c:pt idx="8">
                  <c:v>0.1812425662911914</c:v>
                </c:pt>
                <c:pt idx="9">
                  <c:v>-0.16193617076527567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1-460A-8C5E-23990B4B7AF5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-0.46775275981131159</c:v>
                </c:pt>
                <c:pt idx="1">
                  <c:v>-1.691266912669076E-3</c:v>
                </c:pt>
                <c:pt idx="2">
                  <c:v>0.27617053673391712</c:v>
                </c:pt>
                <c:pt idx="3">
                  <c:v>0.50677454876238803</c:v>
                </c:pt>
                <c:pt idx="4">
                  <c:v>0.40290381125226871</c:v>
                </c:pt>
                <c:pt idx="5">
                  <c:v>0.25084114395577983</c:v>
                </c:pt>
                <c:pt idx="6">
                  <c:v>-0.37113260616038968</c:v>
                </c:pt>
                <c:pt idx="7">
                  <c:v>-0.23696558915537014</c:v>
                </c:pt>
                <c:pt idx="8">
                  <c:v>0.62661977937280211</c:v>
                </c:pt>
                <c:pt idx="9">
                  <c:v>0.118183078095766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D1-460A-8C5E-23990B4B7AF5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0.32215952667908404</c:v>
                </c:pt>
                <c:pt idx="1">
                  <c:v>0.10603703297907308</c:v>
                </c:pt>
                <c:pt idx="2">
                  <c:v>6.3958584419853181E-3</c:v>
                </c:pt>
                <c:pt idx="3">
                  <c:v>0.15351429823600307</c:v>
                </c:pt>
                <c:pt idx="4">
                  <c:v>6.0877068039881667E-2</c:v>
                </c:pt>
                <c:pt idx="5">
                  <c:v>0.11368193272707351</c:v>
                </c:pt>
                <c:pt idx="6">
                  <c:v>2.2490960885285415E-2</c:v>
                </c:pt>
                <c:pt idx="7">
                  <c:v>8.7463021803440344E-2</c:v>
                </c:pt>
                <c:pt idx="8">
                  <c:v>5.5795989920017532E-2</c:v>
                </c:pt>
                <c:pt idx="9">
                  <c:v>7.1584310288156025E-2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D1-460A-8C5E-23990B4B7AF5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0.14741869787289066</c:v>
                </c:pt>
                <c:pt idx="1">
                  <c:v>0.12244078791405358</c:v>
                </c:pt>
                <c:pt idx="2">
                  <c:v>1.8062649511863968E-2</c:v>
                </c:pt>
                <c:pt idx="3">
                  <c:v>0.25434796663865</c:v>
                </c:pt>
                <c:pt idx="4">
                  <c:v>3.9565418848731708E-2</c:v>
                </c:pt>
                <c:pt idx="5">
                  <c:v>0.16825337815995345</c:v>
                </c:pt>
                <c:pt idx="6">
                  <c:v>2.469504967565354E-2</c:v>
                </c:pt>
                <c:pt idx="7">
                  <c:v>4.7310402793043251E-2</c:v>
                </c:pt>
                <c:pt idx="8">
                  <c:v>9.0965173164371457E-2</c:v>
                </c:pt>
                <c:pt idx="9">
                  <c:v>8.6940475420788352E-2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D1-460A-8C5E-23990B4B7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6-4517-8CF8-83DB6E262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6-4517-8CF8-83DB6E262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11280</c:v>
                </c:pt>
                <c:pt idx="1">
                  <c:v>9118</c:v>
                </c:pt>
                <c:pt idx="2">
                  <c:v>11021</c:v>
                </c:pt>
                <c:pt idx="3">
                  <c:v>6781</c:v>
                </c:pt>
                <c:pt idx="4">
                  <c:v>20687</c:v>
                </c:pt>
                <c:pt idx="5">
                  <c:v>15253</c:v>
                </c:pt>
                <c:pt idx="6">
                  <c:v>12335</c:v>
                </c:pt>
                <c:pt idx="7">
                  <c:v>11118</c:v>
                </c:pt>
                <c:pt idx="8">
                  <c:v>10682</c:v>
                </c:pt>
                <c:pt idx="9">
                  <c:v>13129</c:v>
                </c:pt>
                <c:pt idx="10">
                  <c:v>11148</c:v>
                </c:pt>
                <c:pt idx="11">
                  <c:v>22669</c:v>
                </c:pt>
                <c:pt idx="12">
                  <c:v>12886</c:v>
                </c:pt>
                <c:pt idx="13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4-4DC9-9C90-9D9EBED5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0.23711340206185572</c:v>
                </c:pt>
                <c:pt idx="1">
                  <c:v>-0.17267035659196084</c:v>
                </c:pt>
                <c:pt idx="2">
                  <c:v>0.6252765078896918</c:v>
                </c:pt>
                <c:pt idx="3">
                  <c:v>-0.6722096002320298</c:v>
                </c:pt>
                <c:pt idx="4">
                  <c:v>0.35625778535370101</c:v>
                </c:pt>
                <c:pt idx="5">
                  <c:v>0.23656262667207129</c:v>
                </c:pt>
                <c:pt idx="6">
                  <c:v>0.10946213347724409</c:v>
                </c:pt>
                <c:pt idx="7">
                  <c:v>4.081632653061229E-2</c:v>
                </c:pt>
                <c:pt idx="8">
                  <c:v>-0.18638129332013098</c:v>
                </c:pt>
                <c:pt idx="9">
                  <c:v>0.17770003588087557</c:v>
                </c:pt>
                <c:pt idx="10">
                  <c:v>-0.50822709426970758</c:v>
                </c:pt>
                <c:pt idx="11">
                  <c:v>0.75919602669563857</c:v>
                </c:pt>
                <c:pt idx="12">
                  <c:v>0.97244757385580893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4-4DC9-9C90-9D9EBED5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20738</c:v>
                </c:pt>
                <c:pt idx="1">
                  <c:v>19943</c:v>
                </c:pt>
                <c:pt idx="2">
                  <c:v>34195</c:v>
                </c:pt>
                <c:pt idx="3">
                  <c:v>20058</c:v>
                </c:pt>
                <c:pt idx="4">
                  <c:v>24890</c:v>
                </c:pt>
                <c:pt idx="5">
                  <c:v>36715</c:v>
                </c:pt>
                <c:pt idx="6">
                  <c:v>28833</c:v>
                </c:pt>
                <c:pt idx="7">
                  <c:v>29585</c:v>
                </c:pt>
                <c:pt idx="8">
                  <c:v>30321</c:v>
                </c:pt>
                <c:pt idx="9">
                  <c:v>33138</c:v>
                </c:pt>
                <c:pt idx="10">
                  <c:v>27174</c:v>
                </c:pt>
                <c:pt idx="11">
                  <c:v>18736</c:v>
                </c:pt>
                <c:pt idx="12">
                  <c:v>25056</c:v>
                </c:pt>
                <c:pt idx="13">
                  <c:v>47100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8-4A4F-B927-6329E3DE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3.9863611292182632E-2</c:v>
                </c:pt>
                <c:pt idx="1">
                  <c:v>-0.41678607983623339</c:v>
                </c:pt>
                <c:pt idx="2">
                  <c:v>0.70480606241898491</c:v>
                </c:pt>
                <c:pt idx="3">
                  <c:v>-0.1941341904379269</c:v>
                </c:pt>
                <c:pt idx="4">
                  <c:v>-0.32207544600299609</c:v>
                </c:pt>
                <c:pt idx="5">
                  <c:v>0.27336732216557413</c:v>
                </c:pt>
                <c:pt idx="6">
                  <c:v>-2.5418286293729886E-2</c:v>
                </c:pt>
                <c:pt idx="7">
                  <c:v>-2.4273605751789162E-2</c:v>
                </c:pt>
                <c:pt idx="8">
                  <c:v>-8.5008147745790352E-2</c:v>
                </c:pt>
                <c:pt idx="9">
                  <c:v>0.21947449768160743</c:v>
                </c:pt>
                <c:pt idx="10">
                  <c:v>0.45036293766011948</c:v>
                </c:pt>
                <c:pt idx="11">
                  <c:v>-0.2522349936143039</c:v>
                </c:pt>
                <c:pt idx="12">
                  <c:v>-0.46802547770700642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8-4A4F-B927-6329E3DE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602CE-ED7B-4D6C-BCC2-CA94F5A94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46409B-78FA-4172-A371-3C4AA748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71CD91-F04F-4E95-AAC2-26B4100D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68BAFD-3005-491D-AE0F-628929FB5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132389-4E4F-46E7-A611-0018465A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3AF1BCE-DCBD-4069-B990-6BEB171D5EBA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DD49D37-0AD7-3DF6-F847-4684A5CC5D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195135A-65E7-54CF-F19C-A19FD52D01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A92178-478B-416D-B0DE-676D4717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1C5384-9FE8-4D6F-BF76-71AFDE76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DEFC96-53B9-4B01-8850-51B0237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198C70-608A-4E83-A449-16530F1A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FC7539-642E-4907-BAFB-391EC63AB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65AE6AD-4845-4655-8F0E-82BC7ADDF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1D58D4C-40DD-4A86-AC2F-D6E548EBBE50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554F972-E3F5-2CBE-E6CF-961A0733AE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388B587-DDE3-D2EC-3B79-2081D57CD4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C1AAC0-2E3F-49E5-958A-B7A122F35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0E880C-0E3D-4123-8C6B-472CF56B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3A8C97-7093-4F6D-AF92-26C8C7166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55C6C82-AA1B-4F6F-940B-27B0D1FC7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9D3E804-431F-42DA-ABDB-ED767D53D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A0F3821-2752-48D7-88C6-8D5724A25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15CC435-D24C-4AEF-92CB-0A2F497AE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CC03535-BE1A-4DE2-829D-0DA2470AB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D8A4254B-FCE0-41F9-B5C3-C7F9DE4F7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8873A48-EDE0-4C6C-9719-48BA86C36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570DEF1-9367-4FAD-B6B3-883428550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2CAC0A0-0776-49FD-8D87-45D88050F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C3713DF-4DE9-4F44-A8F8-B5E53A39B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6A83856-CEC9-4896-BF6B-FAD9869D4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FB9B13C0-BE0E-4178-A6C9-865A02DE5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6F438-C013-4C9E-9D67-C73962C9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F89339-6721-428C-A1F7-E1F434128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32F9E0-2984-4A59-9C7C-CE66E8D46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210D2B-541B-4F86-A593-998205A3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5A3886-A803-4BAC-947F-096B9FEB2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DDC0BF9-932C-4395-94ED-557E3447A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A6DDF80-7F43-47D6-A046-689E57AC3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9FA92AA-0C52-494C-A3CA-D7A0042F7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A316BB0-CEB8-4AB7-83F9-14EB8CF26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Santiago del Teide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14CEB5-BDA1-4C2C-9F7F-D6B06F6B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902851-1270-4327-A668-3D20EE26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3A1D85-FAC0-4CA0-B872-102638585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3F70244-E99B-4C96-8C49-239E5BEFB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48E8EAD-6BE0-4B6E-B884-EE50E2D85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Santiago del Teide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Santiago del Teide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3C53EB-5A7B-46F8-A5F7-5315E974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4444E4-5350-47C5-99EB-B30BCF65D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6ED768-C438-4DBA-8C36-724B266F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8E9980-4C9F-4D6B-8429-2E1A0E304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D9FCFE8-0F50-4A80-B0CD-2D37FFF91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6151EC-C84C-47BF-AD78-6DF7284B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7944E7D-DFC2-4321-8837-923465B8B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1B14D2-748D-4D44-BC83-EBC8E516D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713B0-6653-4486-B6D6-5F934C53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2AB469-AB4C-4925-AC6D-1E269652C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8577248-5050-42B5-BA0E-28F8A039E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BA1247-5B25-4745-B677-ED987306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3883C-F2C5-40EF-8917-F0EC62EEB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0DFF619-43F2-4695-A65B-7AA5A40EE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9CD96-64C9-4EB7-8FCA-5D8B7F26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04626B-78F8-4D9A-B6F6-99B5863B5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571500</xdr:colOff>
      <xdr:row>3</xdr:row>
      <xdr:rowOff>228600</xdr:rowOff>
    </xdr:from>
    <xdr:to>
      <xdr:col>40</xdr:col>
      <xdr:colOff>243840</xdr:colOff>
      <xdr:row>27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AC119-5E5E-459E-B14A-62D8F2F07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93206-8061-4FD3-B802-14B8F9AD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A81B96-7A18-42C6-8A50-36CC655B2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79D207-0113-42AB-AAB6-54A2C370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1A61D8-E4F8-421A-915A-908844D68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569D341-D852-4AC4-B17A-CDD1CCF3F25A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1E121BF-3F51-98F8-DEC6-B9CA02FE81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D1FF848-589E-1CED-74DA-A723D92A71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BA650-C9D1-4266-99AC-2921308C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0429CB-CCC9-4DD5-9E27-98DC75C65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FA3C9E9-AD80-4324-BE55-797DC8A74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C62BAB-6601-40DB-B101-CA5329F7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2EC025-8453-4C6F-B584-92FA8E46D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190499</xdr:colOff>
      <xdr:row>1</xdr:row>
      <xdr:rowOff>28575</xdr:rowOff>
    </xdr:from>
    <xdr:to>
      <xdr:col>41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493B4D6-DBEF-4D1A-B4A2-E19D76902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20C3C1-1CCF-4747-81C1-DBD1176619F7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0A89580-D84F-B091-4423-205435F2D6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58D125F-573D-89F0-7DB5-D32F1989B5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FE887F-6E98-4B21-9E2F-E1DCF5484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C125B3-DFB9-4EC6-887C-79F424F8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97EE5E-A9BA-40FF-A2B7-6275AE7C9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31A85D-A952-425B-ADB4-2C9656BA2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8C667E-7D72-4CB0-8A42-64A116ABA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E9B982-D0E3-46B6-AD64-016EEDE6C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1127960-E951-44F6-B364-03A10AACE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7A0D4F3-C7E8-4D09-9C77-A34268B4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7BB83EB-0C4F-4684-AB40-D80FCEB8A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150994E-E121-4686-8A34-3E3CFB19E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B35D459-E156-4A0F-9338-F5BDF5D6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717653-0118-49CF-8EB8-A1B67A102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7DACE45-E279-42EA-9534-3BE2A9F04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34122E3-4632-48DA-9B33-4A662C18C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EE7292-46F4-4A76-A8DA-60F901A33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8FAA11-FA30-496E-8CA0-5873696B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FF5A81-7899-43F8-9150-CF39FFE09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59BBA20-A588-47B4-A6DF-BC8FA8A35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2F7EB1C-448C-4B37-B4B7-2A9798E26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6C9979E-013D-4306-B82E-0FB7F4281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AD44EEB-C39C-4A9E-A39D-6D26DD532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Santiago del Teide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Santiago del Teide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Santiago del Teide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0CB5A-3A44-4D09-81DD-3A87561B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3E71AF-665A-44DC-BCE1-8DF6F77A8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5A6C1-8100-4D43-9F5C-4F701F10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094026-C52A-44A6-B4C5-DE9F6EE6C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EC866F-DD5D-4D88-A68D-FA2A54F1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6257BC-CC4D-4258-8116-6737726A9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E15433D-EC8E-4FF9-BCC8-73946FB7052B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FC7BB98-EDDD-5F2F-B8B6-21C65B3B1F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3373570-11AA-429B-3F04-1766C7846A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4F3962-1768-4F03-852E-826A26B27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91D51D-4AEC-4931-BAD5-F17EE73A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CB9E93-6306-4067-9B21-4967292F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84B7E29-9E37-4639-B0C4-2E75D8202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FB56FBE-CCB3-448B-95A2-E72EC5299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222167-02D8-43E4-A63C-DA41BE2B7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BC6A47-70C8-4A37-8C97-A2BD3B034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0FA9D32-575B-4060-9E1F-96CCC3CCB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FEA770FD-8E91-4E4B-BF5A-FDBA58F5B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DCD4816F-F4CC-4BEF-9109-B813C735E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B538056-AB2E-4654-BA0E-72CD356A6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C7969D6-1E2B-403D-8C0B-FB0BAA21A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FD5C32-D139-45C2-9B2E-98685106F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2470456-D8C5-474F-8F41-24CBDDD0C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0FB2E5F-E6DC-41D5-B7B1-09CE5B275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E21398-A878-4C08-80EE-909685B91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638888-E347-4F7D-9E6A-508F8519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7867DA-C2C3-49DA-86EB-F1BCD172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AD7B47C-D58F-4597-B123-92C42C8AA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979474D-3AFD-43C5-B6F6-32F90A98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73407CB-184C-4C63-96AB-B400CA409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685651B-4517-4B22-9430-B2D6335A0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Santiago del Teide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Santiago del Teide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Santiago del Teide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921A38E-509F-4D74-9E52-92730D61BF06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D53A6AA-942E-D52E-0B07-E8D8DFD0A2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128613B-E1E3-7D0A-0E98-9030836F3F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248175-38A2-4F88-A305-35E754638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EBA73BEC-6A7C-47E0-9C83-0EAF1D75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6FF788F-9088-448C-8102-D291234DB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B0216A-A75E-4E83-BD77-DD2D408D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15E0CE-72FA-40CF-BE98-1E3F0C65D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CCBFD0D-F8D4-4F6B-A10E-87A90472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EA255FA-0D46-48EB-82F2-3B7C5B240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Santiago del Teide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Santiago del Teide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2797CC2-753A-4DF9-B568-7725BBD4841E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5A0D390-5899-0803-CA24-530B5F306E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9B725B5-111E-6FF5-DEDE-6F9C2FBDEF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6E29FC-4960-45F4-9194-23CE3295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532BEA-B54C-4506-B816-1D6CF06C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CFA0719-C50D-4B7F-975C-2D09461B6C5E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70702AE-3A33-45EB-61C4-AD8DD367A3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0A0EE79-FB4F-4A0E-A7DB-0BD4FDEF85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7490B0-DB80-44F1-8DD1-4DC76663E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295D73-B6D5-4C87-B52A-18EC90B32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D066B6-2105-4F7D-803B-507C6488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7173A02-020F-4C4E-8FC0-5D2644087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4699269-6A27-4A06-9BD6-0B5F231B0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-8,3%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17.562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66,3%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Santiago del Teide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Santiago del Teide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17.562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66,3%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1602C78-8684-41B5-8F2C-184654865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B619C4-F9DB-4585-83E2-0FEC1E16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8CF1FA1-1853-4018-A058-2C007403B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7C32164-D209-4B65-A9EC-F0B611708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Santiago del Teide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19.404 viajeros 
cuota: 73,3%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7.081 viajeros
cuota: 26,7%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2568E81-8510-4B83-A593-A3C72D7B3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FB689A5-F42D-4B41-974F-29F9DABF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19756AB-7043-4617-99F1-D8F9CA4DA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77D6012-914C-487F-AFD5-F48CABFE8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6.875 viajeros 
cuota: 77,0%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2.048 viajeros
cuota: 23,0%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C33816A-05C8-4242-9CFA-4B0B0AD35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FA92A4-FAFC-40B2-9BB7-DF9DFDCF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C774A01-B165-4321-893E-84318462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5C8CE88-8984-4A66-8958-206D6C4D4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Santiago del Teide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12.529 viajeros 
cuota: 71,3%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5.033 viajeros
cuota: 28,7%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22E2901-4031-4296-8C27-A7A4EAA52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972210-7592-4553-9704-B4D6B651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391B885-12AF-4A03-9CE6-BB6C4E9EB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17316AD-738F-440A-94B5-EBBCD1F13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E8DD3E4-EBD1-4945-A4EB-7AA7BF5EA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B4F0AD8-FF03-4516-9FE7-E3102C52D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A706A0-CF06-4101-9196-24016612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762A1F1-8694-4522-BD40-5F7EE88C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124B242-276C-4F48-A2A0-76B1C53C4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968B2CF-2CF0-4CCF-AC5D-83AF636FC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52B8D77-6BBE-4D57-B99C-86421E6EC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2BDDAA-234B-4D96-8F60-EEF877BC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C5A5A30-F056-42EB-BB1D-6E31B755A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707732D-BB16-4BC0-A65F-F6557D5E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601EACD-7569-4DB5-86A7-3E69A7405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5BB759-434E-4322-AB56-717501463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E27B3A-E051-4D2A-ABC0-CCE1C5BC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163984-139D-4818-AB6F-8C3811EF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A80DEE-7E03-4D0F-BE75-D3976B1FF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66FB0-429A-467C-BA26-3C16069D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47040A-7926-450D-90D4-EF4093519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7D9CE5-C849-462B-8232-9097F80DB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0FD576-B9D0-4B7C-BB83-8B5BD146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171174-977E-4E6C-836A-BEB90E584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Santiago del Teide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9660B-2A74-4444-8404-88C451A96A82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52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221</v>
      </c>
    </row>
    <row r="49" spans="2:2" ht="15.75" x14ac:dyDescent="0.25">
      <c r="B49" s="6" t="s">
        <v>222</v>
      </c>
    </row>
    <row r="50" spans="2:2" ht="15.75" x14ac:dyDescent="0.25">
      <c r="B50" s="6" t="s">
        <v>223</v>
      </c>
    </row>
    <row r="51" spans="2:2" ht="15.75" x14ac:dyDescent="0.25">
      <c r="B51" s="6" t="s">
        <v>224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856058AB-49FB-4169-9358-D3576724B5AB}"/>
    <hyperlink ref="B19" location="'Viajeros entr evol mensu TF'!A1" tooltip="Evolución mensual de viajeros entrentrados en Tenerife según lugar de residencia" display="Evolución mensual de viajeros entrados en Tenerife según lugar de residencia" xr:uid="{4A819A67-5D0B-48AD-B077-BBB64B033357}"/>
    <hyperlink ref="B14" location="'Establecim aloj islas cat y tip'!A1" tooltip="Establecimientos alojativos Canarias e islas" display="Establecimientos alojativos Canarias e islas" xr:uid="{C1B60770-85FA-43B6-AC5D-43204EFF922D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E813C308-DC0D-467B-A71C-4AE6D9ED89DA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6E327B6B-1CDE-491E-9B96-3D07C11818CB}"/>
    <hyperlink ref="B37" location="'Pernoctaciones lugar reside'!A1" tooltip="Pernoctaciones registradas en establecimientos alojativos de Canarias e islas según tipología y categoría" display="'Pernoctaciones lugar reside'!A1" xr:uid="{A50CAA10-00B4-4C5B-898D-BF70F02DF06A}"/>
    <hyperlink ref="B8" location="'Resumen indicadores (aloj)'!A1" tooltip="Resumen indicadores Tenerife" display="'Resumen indicadores (aloj)'!A1" xr:uid="{2D08277A-7045-4662-8E5D-29385D5116F8}"/>
    <hyperlink ref="B9" location="'Resumen indicadores municipios '!A1" tooltip="Resumen indicadores municipios Tenerife" display="Resumen indicadores municipios Tenerife" xr:uid="{89839252-03BE-439F-A385-B5592BF0BB65}"/>
    <hyperlink ref="B20" location="'Viajeros entr evol mensu TF cat'!A1" tooltip="Evolución mensual de viajeros entrentrados en Tenerife según lugar de residencia" display="'Viajeros entr evol mensu TF cat'!A1" xr:uid="{C2EBA2A4-0F81-4595-BD9E-E6BDF2F2B429}"/>
    <hyperlink ref="B21" location="'Viajeros entr evol anual TF cat'!A1" tooltip="Evolución mensual de viajeros entrentrados en Tenerife según lugar de residencia" display="'Viajeros entr evol anual TF cat'!A1" xr:uid="{C50FA11B-5BFF-44B7-BE77-12ECF6026195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D72B8E54-B21B-4693-BEB7-FCE64034C90E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F64FB5A2-EB48-4CB3-BDFE-B9500BCA6D0A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CD20BEC5-A9D6-44B7-8AAA-DBD8118EF358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2AA52213-30DA-4413-9CD9-AFD110F486A1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3F438EF3-E54B-48E5-A9E5-0B1B856BFF6E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920D1839-D521-4CEC-9E4B-81981BC4378D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1DD61A06-5EB2-4AEC-AAC3-0ED06579785B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9564EED3-5B97-42D0-9EF5-418E8E046D29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23A911D4-441F-41B7-807F-C2BAFA0B18B6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86451F75-AC86-4355-AD60-BD2B450B3678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0CEB7C8E-3FB9-42EB-AC47-FB86BBFFCD2E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0D9BED7C-334C-4BFC-B009-0329AD80A90D}"/>
    <hyperlink ref="B35" location="'Pernoctaciones evol mensu TF'!A1" tooltip="Evolución mensual de pernoctaciones en Tenerife según lugar de residencia" display="'Pernoctaciones evol mensu TF'!A1" xr:uid="{903B26DD-51A1-4E43-B11A-4EAF1D31FAE2}"/>
    <hyperlink ref="B36" location="'Pernocta evol mensu TF cat'!A1" tooltip="Evolución mensual de pernoctaciones en Tenerife según lugar de residencia" display="'Pernocta evol mensu TF cat'!A1" xr:uid="{C683070E-6A97-4871-9301-793D152CB0FF}"/>
    <hyperlink ref="B38" location="'Pernoctaciones lugar residen ac'!A1" tooltip="Pernoctaciones registradas en establecimientos alojativos de Canarias e islas según tipología y categoría" display="'Pernoctaciones lugar residen ac'!A1" xr:uid="{E78C9CD0-C54B-4FA9-AD8D-0FF94E408963}"/>
    <hyperlink ref="B39" location="'Pernoctaciones lugar reside año'!A1" tooltip="Pernoctaciones registradas en establecimientos alojativos de Canarias e islas según tipología y categoría" display="'Pernoctaciones lugar reside año'!A1" xr:uid="{E5CE9EDF-56D6-4C9F-9D6A-8203C542E820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6FCD4646-0BAC-4647-B9FE-BF2FBDDAAD4E}"/>
    <hyperlink ref="B41" location="'EM evol menusual lugar resd'!A1" tooltip="Evolución mensual de estancia media en Tenerife según lugar de residencia" display="'EM evol menusual lugar resd'!A1" xr:uid="{1E3E0A73-6D57-413D-96BF-321513273C47}"/>
    <hyperlink ref="B42" location="'EM evol mensu TF cat '!A1" tooltip="Evolución mensual de estancia media en Tenerife según lugar de residencia" display="'EM evol mensu TF cat '!A1" xr:uid="{05952713-DFFB-453B-A810-063F6623FC98}"/>
    <hyperlink ref="B44" location="'tasa de ocupación evol mens'!A1" tooltip="Evolución mensual de estancia media en Tenerife según lugar de residencia" display="'tasa de ocupación evol mens'!A1" xr:uid="{57AE4636-39DD-4DF9-AD00-9D0B7EE9E2E4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6953F02F-F483-4BD4-995D-414A4006FE01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929CAF1E-5BD4-4B8A-9225-B58843343CA7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B6FC377A-0090-48DE-8B53-C4684732C6B5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10BE465D-1BFD-42CB-9312-F2B7382CA56E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1C7A2974-1F96-4EEB-9347-90164EC1687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E5EC-CA1F-4E4A-BE9C-D12EEFE8110E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70" t="s">
        <v>225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12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octubre 2024</v>
      </c>
    </row>
    <row r="7" spans="2:14" x14ac:dyDescent="0.25">
      <c r="B7" s="271" t="s">
        <v>52</v>
      </c>
      <c r="C7" s="274" t="s">
        <v>8</v>
      </c>
      <c r="D7" s="15" t="s">
        <v>30</v>
      </c>
      <c r="E7" s="16">
        <v>22803</v>
      </c>
      <c r="F7" s="16">
        <v>23140</v>
      </c>
      <c r="G7" s="16">
        <v>22327</v>
      </c>
      <c r="H7" s="16">
        <v>25007</v>
      </c>
      <c r="I7" s="16">
        <v>27341</v>
      </c>
      <c r="J7" s="17">
        <f>I7/H7-1</f>
        <v>9.3333866517375075E-2</v>
      </c>
      <c r="K7" s="16">
        <f>I7-H7</f>
        <v>2334</v>
      </c>
      <c r="L7" s="17">
        <f>I7/E7-1</f>
        <v>0.19900890233741175</v>
      </c>
      <c r="M7" s="16">
        <f>I7-E7</f>
        <v>4538</v>
      </c>
      <c r="N7" s="18">
        <f>I7/$I$7</f>
        <v>1</v>
      </c>
    </row>
    <row r="8" spans="2:14" x14ac:dyDescent="0.25">
      <c r="B8" s="272"/>
      <c r="C8" s="275"/>
      <c r="D8" s="19" t="s">
        <v>31</v>
      </c>
      <c r="E8" s="20">
        <v>17312</v>
      </c>
      <c r="F8" s="20">
        <v>19624</v>
      </c>
      <c r="G8" s="20">
        <v>18718</v>
      </c>
      <c r="H8" s="20">
        <v>20522</v>
      </c>
      <c r="I8" s="20">
        <v>22570</v>
      </c>
      <c r="J8" s="21">
        <f t="shared" ref="J8:J20" si="0">I8/H8-1</f>
        <v>9.9795341584640873E-2</v>
      </c>
      <c r="K8" s="20">
        <f t="shared" ref="K8:K17" si="1">I8-H8</f>
        <v>2048</v>
      </c>
      <c r="L8" s="21">
        <f t="shared" ref="L8:L20" si="2">I8/E8-1</f>
        <v>0.30371996303142335</v>
      </c>
      <c r="M8" s="20">
        <f t="shared" ref="M8:M17" si="3">I8-E8</f>
        <v>5258</v>
      </c>
      <c r="N8" s="22">
        <f>I8/$I$7</f>
        <v>0.82550016458798137</v>
      </c>
    </row>
    <row r="9" spans="2:14" x14ac:dyDescent="0.25">
      <c r="B9" s="272"/>
      <c r="C9" s="276"/>
      <c r="D9" s="23" t="s">
        <v>32</v>
      </c>
      <c r="E9" s="24">
        <v>5491</v>
      </c>
      <c r="F9" s="24">
        <v>3516</v>
      </c>
      <c r="G9" s="24">
        <v>3609</v>
      </c>
      <c r="H9" s="24">
        <v>4485</v>
      </c>
      <c r="I9" s="24">
        <v>4771</v>
      </c>
      <c r="J9" s="25">
        <f>IFERROR(I9/H9-1,"-")</f>
        <v>6.3768115942028913E-2</v>
      </c>
      <c r="K9" s="24">
        <f>IFERROR(I9-H9,"-")</f>
        <v>286</v>
      </c>
      <c r="L9" s="25">
        <f>IFERROR(I9/E9-1,"-")</f>
        <v>-0.1311236568930978</v>
      </c>
      <c r="M9" s="24">
        <f>IFERROR(I9-E9,"-")</f>
        <v>-720</v>
      </c>
      <c r="N9" s="25">
        <f>IFERROR(I9/$I$7,"-")</f>
        <v>0.17449983541201858</v>
      </c>
    </row>
    <row r="10" spans="2:14" x14ac:dyDescent="0.25">
      <c r="B10" s="272"/>
      <c r="C10" s="277" t="s">
        <v>33</v>
      </c>
      <c r="D10" s="26" t="s">
        <v>30</v>
      </c>
      <c r="E10" s="27">
        <v>26561</v>
      </c>
      <c r="F10" s="27">
        <v>25271</v>
      </c>
      <c r="G10" s="27">
        <v>25947</v>
      </c>
      <c r="H10" s="27">
        <v>29384</v>
      </c>
      <c r="I10" s="27">
        <v>31676</v>
      </c>
      <c r="J10" s="28">
        <f t="shared" si="0"/>
        <v>7.8001633542063686E-2</v>
      </c>
      <c r="K10" s="27">
        <f t="shared" si="1"/>
        <v>2292</v>
      </c>
      <c r="L10" s="28">
        <f t="shared" si="2"/>
        <v>0.19257558073867709</v>
      </c>
      <c r="M10" s="27">
        <f t="shared" si="3"/>
        <v>5115</v>
      </c>
      <c r="N10" s="18">
        <f>I10/$I$10</f>
        <v>1</v>
      </c>
    </row>
    <row r="11" spans="2:14" x14ac:dyDescent="0.25">
      <c r="B11" s="272"/>
      <c r="C11" s="278"/>
      <c r="D11" s="4" t="s">
        <v>31</v>
      </c>
      <c r="E11" s="29">
        <v>20195</v>
      </c>
      <c r="F11" s="29">
        <v>21442</v>
      </c>
      <c r="G11" s="29">
        <v>21713</v>
      </c>
      <c r="H11" s="29">
        <v>24238</v>
      </c>
      <c r="I11" s="29">
        <v>26319</v>
      </c>
      <c r="J11" s="30">
        <f t="shared" si="0"/>
        <v>8.5856918887696976E-2</v>
      </c>
      <c r="K11" s="29">
        <f t="shared" si="1"/>
        <v>2081</v>
      </c>
      <c r="L11" s="30">
        <f t="shared" si="2"/>
        <v>0.30324337707353299</v>
      </c>
      <c r="M11" s="29">
        <f t="shared" si="3"/>
        <v>6124</v>
      </c>
      <c r="N11" s="31">
        <f>I11/$I$10</f>
        <v>0.83088142442227553</v>
      </c>
    </row>
    <row r="12" spans="2:14" x14ac:dyDescent="0.25">
      <c r="B12" s="272"/>
      <c r="C12" s="279"/>
      <c r="D12" s="32" t="s">
        <v>32</v>
      </c>
      <c r="E12" s="33">
        <v>6366</v>
      </c>
      <c r="F12" s="33">
        <v>3829</v>
      </c>
      <c r="G12" s="33">
        <v>4234</v>
      </c>
      <c r="H12" s="33">
        <v>5146</v>
      </c>
      <c r="I12" s="33">
        <v>5357</v>
      </c>
      <c r="J12" s="34">
        <f>IFERROR(I12/H12-1,"-")</f>
        <v>4.1002720559657924E-2</v>
      </c>
      <c r="K12" s="33">
        <f>IFERROR(I12-H12,"-")</f>
        <v>211</v>
      </c>
      <c r="L12" s="34">
        <f>IFERROR(I12/E12-1,"-")</f>
        <v>-0.15849827207037381</v>
      </c>
      <c r="M12" s="33">
        <f>IFERROR(I12-E12,"-")</f>
        <v>-1009</v>
      </c>
      <c r="N12" s="34">
        <f>IFERROR(I12/$I$10,"-")</f>
        <v>0.16911857557772447</v>
      </c>
    </row>
    <row r="13" spans="2:14" x14ac:dyDescent="0.25">
      <c r="B13" s="272"/>
      <c r="C13" s="274" t="s">
        <v>21</v>
      </c>
      <c r="D13" s="15" t="s">
        <v>30</v>
      </c>
      <c r="E13" s="16">
        <v>161488</v>
      </c>
      <c r="F13" s="16">
        <v>137179</v>
      </c>
      <c r="G13" s="16">
        <v>154114</v>
      </c>
      <c r="H13" s="16">
        <v>170708</v>
      </c>
      <c r="I13" s="16">
        <v>177711</v>
      </c>
      <c r="J13" s="17">
        <f t="shared" si="0"/>
        <v>4.1023267802329233E-2</v>
      </c>
      <c r="K13" s="16">
        <f t="shared" si="1"/>
        <v>7003</v>
      </c>
      <c r="L13" s="17">
        <f t="shared" si="2"/>
        <v>0.10045947686515411</v>
      </c>
      <c r="M13" s="16">
        <f t="shared" si="3"/>
        <v>16223</v>
      </c>
      <c r="N13" s="18">
        <f>I13/$I$13</f>
        <v>1</v>
      </c>
    </row>
    <row r="14" spans="2:14" x14ac:dyDescent="0.25">
      <c r="B14" s="272"/>
      <c r="C14" s="275"/>
      <c r="D14" s="19" t="s">
        <v>31</v>
      </c>
      <c r="E14" s="20">
        <v>125216</v>
      </c>
      <c r="F14" s="20">
        <v>116948</v>
      </c>
      <c r="G14" s="20">
        <v>130908</v>
      </c>
      <c r="H14" s="20">
        <v>143241</v>
      </c>
      <c r="I14" s="20">
        <v>149661</v>
      </c>
      <c r="J14" s="21">
        <f t="shared" si="0"/>
        <v>4.4819569815904625E-2</v>
      </c>
      <c r="K14" s="20">
        <f t="shared" si="1"/>
        <v>6420</v>
      </c>
      <c r="L14" s="21">
        <f t="shared" si="2"/>
        <v>0.19522265525172511</v>
      </c>
      <c r="M14" s="20">
        <f t="shared" si="3"/>
        <v>24445</v>
      </c>
      <c r="N14" s="22">
        <f>I14/$I$13</f>
        <v>0.84215946114759355</v>
      </c>
    </row>
    <row r="15" spans="2:14" x14ac:dyDescent="0.25">
      <c r="B15" s="272"/>
      <c r="C15" s="276"/>
      <c r="D15" s="23" t="s">
        <v>32</v>
      </c>
      <c r="E15" s="24">
        <v>36272</v>
      </c>
      <c r="F15" s="24">
        <v>20231</v>
      </c>
      <c r="G15" s="24">
        <v>23206</v>
      </c>
      <c r="H15" s="24">
        <v>27467</v>
      </c>
      <c r="I15" s="24">
        <v>28050</v>
      </c>
      <c r="J15" s="25">
        <f>IFERROR(I15/H15-1,"-")</f>
        <v>2.1225470564677718E-2</v>
      </c>
      <c r="K15" s="24">
        <f>IFERROR(I15-H15,"-")</f>
        <v>583</v>
      </c>
      <c r="L15" s="25">
        <f>IFERROR(I15/E15-1,"-")</f>
        <v>-0.22667622408469346</v>
      </c>
      <c r="M15" s="24">
        <f>IFERROR(I15-E15,"-")</f>
        <v>-8222</v>
      </c>
      <c r="N15" s="25">
        <f>IFERROR(I15/$I$13,"-")</f>
        <v>0.15784053885240643</v>
      </c>
    </row>
    <row r="16" spans="2:14" x14ac:dyDescent="0.25">
      <c r="B16" s="272"/>
      <c r="C16" s="277" t="s">
        <v>22</v>
      </c>
      <c r="D16" s="26" t="s">
        <v>30</v>
      </c>
      <c r="E16" s="35">
        <v>7.0818751918607203</v>
      </c>
      <c r="F16" s="35">
        <v>5.9282195332757128</v>
      </c>
      <c r="G16" s="35">
        <v>6.9025843149549875</v>
      </c>
      <c r="H16" s="35">
        <v>6.8264086055904345</v>
      </c>
      <c r="I16" s="35">
        <v>6.499798836911598</v>
      </c>
      <c r="J16" s="36">
        <f t="shared" si="0"/>
        <v>-4.7845036467837887E-2</v>
      </c>
      <c r="K16" s="37">
        <f t="shared" si="1"/>
        <v>-0.32660976867883651</v>
      </c>
      <c r="L16" s="36">
        <f t="shared" si="2"/>
        <v>-8.219240514406545E-2</v>
      </c>
      <c r="M16" s="37">
        <f t="shared" si="3"/>
        <v>-0.58207635494912235</v>
      </c>
      <c r="N16" s="38"/>
    </row>
    <row r="17" spans="2:14" x14ac:dyDescent="0.25">
      <c r="B17" s="272"/>
      <c r="C17" s="278"/>
      <c r="D17" s="4" t="s">
        <v>31</v>
      </c>
      <c r="E17" s="39">
        <f>E14/E8</f>
        <v>7.2329020332717189</v>
      </c>
      <c r="F17" s="39">
        <f t="shared" ref="F17:I17" si="4">F14/F8</f>
        <v>5.9594374235629841</v>
      </c>
      <c r="G17" s="39">
        <f t="shared" si="4"/>
        <v>6.9936959076824445</v>
      </c>
      <c r="H17" s="39">
        <f t="shared" si="4"/>
        <v>6.9798752558230195</v>
      </c>
      <c r="I17" s="39">
        <f t="shared" si="4"/>
        <v>6.6309703145768717</v>
      </c>
      <c r="J17" s="40">
        <f t="shared" si="0"/>
        <v>-4.9987274622862454E-2</v>
      </c>
      <c r="K17" s="41">
        <f t="shared" si="1"/>
        <v>-0.34890494124614779</v>
      </c>
      <c r="L17" s="40">
        <f t="shared" si="2"/>
        <v>-8.3221328856098231E-2</v>
      </c>
      <c r="M17" s="41">
        <f t="shared" si="3"/>
        <v>-0.60193171869484718</v>
      </c>
      <c r="N17" s="42"/>
    </row>
    <row r="18" spans="2:14" x14ac:dyDescent="0.25">
      <c r="B18" s="272"/>
      <c r="C18" s="279"/>
      <c r="D18" s="32" t="s">
        <v>32</v>
      </c>
      <c r="E18" s="43">
        <f>IFERROR(E15/E9,"-")</f>
        <v>6.6057184483700597</v>
      </c>
      <c r="F18" s="43">
        <f t="shared" ref="F18:I18" si="5">IFERROR(F15/F9,"-")</f>
        <v>5.7539817974971559</v>
      </c>
      <c r="G18" s="43">
        <f t="shared" si="5"/>
        <v>6.4300360210584646</v>
      </c>
      <c r="H18" s="43">
        <f t="shared" si="5"/>
        <v>6.1241917502787064</v>
      </c>
      <c r="I18" s="43">
        <f t="shared" si="5"/>
        <v>5.8792705931670506</v>
      </c>
      <c r="J18" s="34">
        <f>IFERROR(I18/H18-1,"-")</f>
        <v>-3.9992405055003344E-2</v>
      </c>
      <c r="K18" s="33">
        <f>IFERROR(I18-H18,"-")</f>
        <v>-0.24492115711165585</v>
      </c>
      <c r="L18" s="34">
        <f>IFERROR(I18/E18-1,"-")</f>
        <v>-0.10997257313960418</v>
      </c>
      <c r="M18" s="33">
        <f>IFERROR(I18-E18,"-")</f>
        <v>-0.72644785520300914</v>
      </c>
      <c r="N18" s="34"/>
    </row>
    <row r="19" spans="2:14" x14ac:dyDescent="0.25">
      <c r="B19" s="272"/>
      <c r="C19" s="280" t="s">
        <v>34</v>
      </c>
      <c r="D19" s="15" t="s">
        <v>30</v>
      </c>
      <c r="E19" s="18">
        <v>0.75609999999999999</v>
      </c>
      <c r="F19" s="18">
        <v>0.69010000000000005</v>
      </c>
      <c r="G19" s="18">
        <v>0.77500000000000002</v>
      </c>
      <c r="H19" s="18">
        <v>0.85840000000000005</v>
      </c>
      <c r="I19" s="18">
        <v>0.89359999999999995</v>
      </c>
      <c r="J19" s="17">
        <f t="shared" si="0"/>
        <v>4.1006523765144243E-2</v>
      </c>
      <c r="K19" s="44">
        <f>(I19-H19)*100</f>
        <v>3.5199999999999898</v>
      </c>
      <c r="L19" s="17">
        <f t="shared" si="2"/>
        <v>0.18185425208305772</v>
      </c>
      <c r="M19" s="44">
        <f>(I19-E19)*100</f>
        <v>13.749999999999996</v>
      </c>
      <c r="N19" s="18"/>
    </row>
    <row r="20" spans="2:14" x14ac:dyDescent="0.25">
      <c r="B20" s="272"/>
      <c r="C20" s="281"/>
      <c r="D20" s="19" t="s">
        <v>31</v>
      </c>
      <c r="E20" s="22">
        <v>0.90969999999999995</v>
      </c>
      <c r="F20" s="22">
        <v>0.79390000000000005</v>
      </c>
      <c r="G20" s="22">
        <v>0.8881</v>
      </c>
      <c r="H20" s="22">
        <v>0.97180000000000011</v>
      </c>
      <c r="I20" s="22">
        <v>1.0153000000000001</v>
      </c>
      <c r="J20" s="21">
        <f t="shared" si="0"/>
        <v>4.4762296768882548E-2</v>
      </c>
      <c r="K20" s="45">
        <f>(I20-H20)*100</f>
        <v>4.3499999999999979</v>
      </c>
      <c r="L20" s="21">
        <f t="shared" si="2"/>
        <v>0.11608222490931097</v>
      </c>
      <c r="M20" s="45">
        <f>(I20-E20)*100</f>
        <v>10.560000000000013</v>
      </c>
      <c r="N20" s="22"/>
    </row>
    <row r="21" spans="2:14" x14ac:dyDescent="0.25">
      <c r="B21" s="272"/>
      <c r="C21" s="282"/>
      <c r="D21" s="23" t="s">
        <v>32</v>
      </c>
      <c r="E21" s="25">
        <v>0.47759999999999997</v>
      </c>
      <c r="F21" s="25">
        <v>0.3931</v>
      </c>
      <c r="G21" s="25">
        <v>0.45100000000000001</v>
      </c>
      <c r="H21" s="25">
        <v>0.53380000000000005</v>
      </c>
      <c r="I21" s="25">
        <v>0.54510000000000003</v>
      </c>
      <c r="J21" s="25">
        <f>IFERROR(I21/H21-1,"-")</f>
        <v>2.1168977144998102E-2</v>
      </c>
      <c r="K21" s="24">
        <f>IFERROR(I21-H21,"-")</f>
        <v>1.1299999999999977E-2</v>
      </c>
      <c r="L21" s="25">
        <f>IFERROR(I21/E21-1,"-")</f>
        <v>0.14133165829145744</v>
      </c>
      <c r="M21" s="24">
        <f>IFERROR(I21-E21,"-")</f>
        <v>6.750000000000006E-2</v>
      </c>
      <c r="N21" s="46"/>
    </row>
    <row r="22" spans="2:14" x14ac:dyDescent="0.25">
      <c r="B22" s="272"/>
      <c r="C22" s="283" t="s">
        <v>35</v>
      </c>
      <c r="D22" s="26" t="s">
        <v>30</v>
      </c>
      <c r="E22" s="27">
        <v>6890</v>
      </c>
      <c r="F22" s="27">
        <v>6412</v>
      </c>
      <c r="G22" s="27">
        <v>6415</v>
      </c>
      <c r="H22" s="27">
        <v>6415</v>
      </c>
      <c r="I22" s="27">
        <v>6415</v>
      </c>
      <c r="J22" s="36">
        <f>I22/H22-1</f>
        <v>0</v>
      </c>
      <c r="K22" s="27">
        <f>I22-H22</f>
        <v>0</v>
      </c>
      <c r="L22" s="36">
        <f>I22/E22-1</f>
        <v>-6.8940493468795383E-2</v>
      </c>
      <c r="M22" s="27">
        <f>I22-E22</f>
        <v>-475</v>
      </c>
      <c r="N22" s="38">
        <f>I22/$I$22</f>
        <v>1</v>
      </c>
    </row>
    <row r="23" spans="2:14" x14ac:dyDescent="0.25">
      <c r="B23" s="272"/>
      <c r="C23" s="284"/>
      <c r="D23" s="4" t="s">
        <v>31</v>
      </c>
      <c r="E23" s="29">
        <v>4440</v>
      </c>
      <c r="F23" s="29">
        <v>4752</v>
      </c>
      <c r="G23" s="29">
        <v>4755</v>
      </c>
      <c r="H23" s="29">
        <v>4755</v>
      </c>
      <c r="I23" s="29">
        <v>4755</v>
      </c>
      <c r="J23" s="40">
        <f>I23/H23-1</f>
        <v>0</v>
      </c>
      <c r="K23" s="29">
        <f>I23-H23</f>
        <v>0</v>
      </c>
      <c r="L23" s="40">
        <f>I23/E23-1</f>
        <v>7.0945945945946054E-2</v>
      </c>
      <c r="M23" s="29">
        <f>I23-E23</f>
        <v>315</v>
      </c>
      <c r="N23" s="42">
        <f>I23/$I$22</f>
        <v>0.74123148869836319</v>
      </c>
    </row>
    <row r="24" spans="2:14" x14ac:dyDescent="0.25">
      <c r="B24" s="273"/>
      <c r="C24" s="285"/>
      <c r="D24" s="32" t="s">
        <v>32</v>
      </c>
      <c r="E24" s="33">
        <v>2450</v>
      </c>
      <c r="F24" s="33">
        <v>1660</v>
      </c>
      <c r="G24" s="33">
        <v>1660</v>
      </c>
      <c r="H24" s="33">
        <v>1660</v>
      </c>
      <c r="I24" s="33">
        <v>1660</v>
      </c>
      <c r="J24" s="34">
        <f>IFERROR(I24/H24-1,"-")</f>
        <v>0</v>
      </c>
      <c r="K24" s="33">
        <f>IFERROR(I24-H24,"-")</f>
        <v>0</v>
      </c>
      <c r="L24" s="34">
        <f>IFERROR(I24/E24-1,"-")</f>
        <v>-0.32244897959183672</v>
      </c>
      <c r="M24" s="33">
        <f>IFERROR(I24-E24,"-")</f>
        <v>-790</v>
      </c>
      <c r="N24" s="34">
        <f>IFERROR(I24/$I$22,"-")</f>
        <v>0.25876851130163681</v>
      </c>
    </row>
    <row r="25" spans="2:14" ht="7.5" customHeigh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47"/>
    </row>
    <row r="26" spans="2:14" ht="24.75" customHeight="1" x14ac:dyDescent="0.25">
      <c r="B26" s="268" t="s">
        <v>36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</row>
    <row r="29" spans="2:14" ht="21.75" customHeight="1" thickBot="1" x14ac:dyDescent="0.3">
      <c r="B29" s="270" t="s">
        <v>225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12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3" t="s">
        <v>231</v>
      </c>
      <c r="F31" s="13" t="s">
        <v>232</v>
      </c>
      <c r="G31" s="13" t="s">
        <v>233</v>
      </c>
      <c r="H31" s="13" t="s">
        <v>234</v>
      </c>
      <c r="I31" s="13" t="s">
        <v>235</v>
      </c>
      <c r="J31" s="14" t="str">
        <f>CONCATENATE("var. ",RIGHT(I31,2),"/",RIGHT(H31,2))</f>
        <v>var. 24/23</v>
      </c>
      <c r="K31" s="14" t="str">
        <f>CONCATENATE("dif. ",RIGHT(I31,2),"/",RIGHT(H31,2))</f>
        <v>dif. 24/23</v>
      </c>
      <c r="L31" s="14" t="str">
        <f>CONCATENATE("var. ",RIGHT(I31,2),"/",RIGHT(E31,2))</f>
        <v>var. 24/19</v>
      </c>
      <c r="M31" s="14" t="str">
        <f>CONCATENATE("dif. ",RIGHT(I31,2),"/",RIGHT(E31,2))</f>
        <v>dif. 24/19</v>
      </c>
      <c r="N31" s="14" t="str">
        <f>CONCATENATE("cuota ",I31)</f>
        <v>cuota acumulado a octubre 2024</v>
      </c>
    </row>
    <row r="32" spans="2:14" ht="15" customHeight="1" x14ac:dyDescent="0.25">
      <c r="B32" s="271" t="s">
        <v>52</v>
      </c>
      <c r="C32" s="274" t="s">
        <v>8</v>
      </c>
      <c r="D32" s="15" t="s">
        <v>30</v>
      </c>
      <c r="E32" s="49">
        <v>209689</v>
      </c>
      <c r="F32" s="49">
        <v>100724</v>
      </c>
      <c r="G32" s="49">
        <v>212753</v>
      </c>
      <c r="H32" s="49">
        <v>230245</v>
      </c>
      <c r="I32" s="49">
        <v>241157</v>
      </c>
      <c r="J32" s="17">
        <f>I32/H32-1</f>
        <v>4.7392994418988366E-2</v>
      </c>
      <c r="K32" s="16">
        <f>I32-H32</f>
        <v>10912</v>
      </c>
      <c r="L32" s="17">
        <f>I32/E32-1</f>
        <v>0.15006986537205091</v>
      </c>
      <c r="M32" s="16">
        <f>I32-E32</f>
        <v>31468</v>
      </c>
      <c r="N32" s="18">
        <f>I32/$I$32</f>
        <v>1</v>
      </c>
    </row>
    <row r="33" spans="1:14" x14ac:dyDescent="0.25">
      <c r="B33" s="272"/>
      <c r="C33" s="275"/>
      <c r="D33" s="19" t="s">
        <v>31</v>
      </c>
      <c r="E33" s="50">
        <v>150827</v>
      </c>
      <c r="F33" s="50">
        <v>84437</v>
      </c>
      <c r="G33" s="50">
        <v>175993</v>
      </c>
      <c r="H33" s="50">
        <v>189498</v>
      </c>
      <c r="I33" s="50">
        <v>198882</v>
      </c>
      <c r="J33" s="21">
        <f t="shared" ref="J33:J45" si="6">I33/H33-1</f>
        <v>4.9520311560016461E-2</v>
      </c>
      <c r="K33" s="20">
        <f t="shared" ref="K33:K42" si="7">I33-H33</f>
        <v>9384</v>
      </c>
      <c r="L33" s="21">
        <f t="shared" ref="L33:L45" si="8">I33/E33-1</f>
        <v>0.31861006318497354</v>
      </c>
      <c r="M33" s="20">
        <f t="shared" ref="M33:M42" si="9">I33-E33</f>
        <v>48055</v>
      </c>
      <c r="N33" s="22">
        <f>I33/$I$32</f>
        <v>0.82469926230629842</v>
      </c>
    </row>
    <row r="34" spans="1:14" x14ac:dyDescent="0.25">
      <c r="B34" s="272"/>
      <c r="C34" s="276"/>
      <c r="D34" s="23" t="s">
        <v>32</v>
      </c>
      <c r="E34" s="24">
        <v>58862</v>
      </c>
      <c r="F34" s="24">
        <v>16287</v>
      </c>
      <c r="G34" s="24">
        <v>36760</v>
      </c>
      <c r="H34" s="24">
        <v>40747</v>
      </c>
      <c r="I34" s="24">
        <v>42275</v>
      </c>
      <c r="J34" s="25">
        <f>IFERROR(I34/H34-1,"-")</f>
        <v>3.7499693228949305E-2</v>
      </c>
      <c r="K34" s="24">
        <f>IFERROR(I34-H34,"-")</f>
        <v>1528</v>
      </c>
      <c r="L34" s="25">
        <f>IFERROR(I34/E34-1,"-")</f>
        <v>-0.28179470626210457</v>
      </c>
      <c r="M34" s="24">
        <f>IFERROR(I34-E34,"-")</f>
        <v>-16587</v>
      </c>
      <c r="N34" s="25">
        <f>IFERROR(I34/I32,"-")</f>
        <v>0.17530073769370161</v>
      </c>
    </row>
    <row r="35" spans="1:14" x14ac:dyDescent="0.25">
      <c r="B35" s="272"/>
      <c r="C35" s="277" t="s">
        <v>33</v>
      </c>
      <c r="D35" s="26" t="s">
        <v>30</v>
      </c>
      <c r="E35" s="51">
        <v>250989</v>
      </c>
      <c r="F35" s="51">
        <v>111634</v>
      </c>
      <c r="G35" s="51">
        <v>252020</v>
      </c>
      <c r="H35" s="51">
        <v>274006</v>
      </c>
      <c r="I35" s="51">
        <v>287742</v>
      </c>
      <c r="J35" s="28">
        <f t="shared" si="6"/>
        <v>5.0130289117756632E-2</v>
      </c>
      <c r="K35" s="27">
        <f t="shared" si="7"/>
        <v>13736</v>
      </c>
      <c r="L35" s="28">
        <f t="shared" si="8"/>
        <v>0.14643271219057419</v>
      </c>
      <c r="M35" s="27">
        <f t="shared" si="9"/>
        <v>36753</v>
      </c>
      <c r="N35" s="18">
        <f>I35/$I$35</f>
        <v>1</v>
      </c>
    </row>
    <row r="36" spans="1:14" x14ac:dyDescent="0.25">
      <c r="B36" s="272"/>
      <c r="C36" s="278"/>
      <c r="D36" s="4" t="s">
        <v>31</v>
      </c>
      <c r="E36" s="52">
        <v>181242</v>
      </c>
      <c r="F36" s="52">
        <v>93059</v>
      </c>
      <c r="G36" s="52">
        <v>209440</v>
      </c>
      <c r="H36" s="52">
        <v>226116</v>
      </c>
      <c r="I36" s="52">
        <v>238252</v>
      </c>
      <c r="J36" s="30">
        <f t="shared" si="6"/>
        <v>5.3671566806418047E-2</v>
      </c>
      <c r="K36" s="29">
        <f t="shared" si="7"/>
        <v>12136</v>
      </c>
      <c r="L36" s="30">
        <f t="shared" si="8"/>
        <v>0.31455181470078686</v>
      </c>
      <c r="M36" s="29">
        <f t="shared" si="9"/>
        <v>57010</v>
      </c>
      <c r="N36" s="31">
        <f>I36/$I$35</f>
        <v>0.82800564394492293</v>
      </c>
    </row>
    <row r="37" spans="1:14" x14ac:dyDescent="0.25">
      <c r="B37" s="272"/>
      <c r="C37" s="279"/>
      <c r="D37" s="32" t="s">
        <v>32</v>
      </c>
      <c r="E37" s="33">
        <v>69747</v>
      </c>
      <c r="F37" s="33">
        <v>18575</v>
      </c>
      <c r="G37" s="33">
        <v>42580</v>
      </c>
      <c r="H37" s="33">
        <v>47890</v>
      </c>
      <c r="I37" s="33">
        <v>49490</v>
      </c>
      <c r="J37" s="34">
        <f>IFERROR(I37/H37-1,"-")</f>
        <v>3.3409897682188383E-2</v>
      </c>
      <c r="K37" s="33">
        <f>IFERROR(I37-H37,"-")</f>
        <v>1600</v>
      </c>
      <c r="L37" s="34">
        <f>IFERROR(I37/E37-1,"-")</f>
        <v>-0.29043543091459134</v>
      </c>
      <c r="M37" s="33">
        <f>IFERROR(I37-E37,"-")</f>
        <v>-20257</v>
      </c>
      <c r="N37" s="34">
        <f>IFERROR(I37/I35,"-")</f>
        <v>0.17199435605507712</v>
      </c>
    </row>
    <row r="38" spans="1:14" x14ac:dyDescent="0.25">
      <c r="B38" s="272"/>
      <c r="C38" s="274" t="s">
        <v>21</v>
      </c>
      <c r="D38" s="15" t="s">
        <v>30</v>
      </c>
      <c r="E38" s="49">
        <v>1561981</v>
      </c>
      <c r="F38" s="49">
        <v>514282</v>
      </c>
      <c r="G38" s="49">
        <v>1443953</v>
      </c>
      <c r="H38" s="49">
        <v>1563825</v>
      </c>
      <c r="I38" s="49">
        <v>1665600</v>
      </c>
      <c r="J38" s="17">
        <f t="shared" si="6"/>
        <v>6.5080811471871947E-2</v>
      </c>
      <c r="K38" s="16">
        <f t="shared" si="7"/>
        <v>101775</v>
      </c>
      <c r="L38" s="17">
        <f t="shared" si="8"/>
        <v>6.6338194894816294E-2</v>
      </c>
      <c r="M38" s="16">
        <f t="shared" si="9"/>
        <v>103619</v>
      </c>
      <c r="N38" s="18">
        <f>I38/$I$38</f>
        <v>1</v>
      </c>
    </row>
    <row r="39" spans="1:14" x14ac:dyDescent="0.25">
      <c r="B39" s="272"/>
      <c r="C39" s="275"/>
      <c r="D39" s="19" t="s">
        <v>31</v>
      </c>
      <c r="E39" s="50">
        <v>1164114</v>
      </c>
      <c r="F39" s="50">
        <v>426061</v>
      </c>
      <c r="G39" s="50">
        <v>1220221</v>
      </c>
      <c r="H39" s="50">
        <v>1306097</v>
      </c>
      <c r="I39" s="50">
        <v>1404535</v>
      </c>
      <c r="J39" s="21">
        <f t="shared" si="6"/>
        <v>7.5368062249587808E-2</v>
      </c>
      <c r="K39" s="20">
        <f t="shared" si="7"/>
        <v>98438</v>
      </c>
      <c r="L39" s="21">
        <f t="shared" si="8"/>
        <v>0.20652702398562339</v>
      </c>
      <c r="M39" s="20">
        <f t="shared" si="9"/>
        <v>240421</v>
      </c>
      <c r="N39" s="22">
        <f>I39/$I$38</f>
        <v>0.84326068683957733</v>
      </c>
    </row>
    <row r="40" spans="1:14" x14ac:dyDescent="0.25">
      <c r="B40" s="272"/>
      <c r="C40" s="276"/>
      <c r="D40" s="23" t="s">
        <v>32</v>
      </c>
      <c r="E40" s="24">
        <v>397867</v>
      </c>
      <c r="F40" s="24">
        <v>88221</v>
      </c>
      <c r="G40" s="24">
        <v>223732</v>
      </c>
      <c r="H40" s="24">
        <v>257728</v>
      </c>
      <c r="I40" s="24">
        <v>261065</v>
      </c>
      <c r="J40" s="25">
        <f>IFERROR(I40/H40-1,"-")</f>
        <v>1.2947758877576376E-2</v>
      </c>
      <c r="K40" s="24">
        <f>IFERROR(I40-H40,"-")</f>
        <v>3337</v>
      </c>
      <c r="L40" s="25">
        <f>IFERROR(I40/E40-1,"-")</f>
        <v>-0.3438385189020452</v>
      </c>
      <c r="M40" s="24">
        <f>IFERROR(I40-E40,"-")</f>
        <v>-136802</v>
      </c>
      <c r="N40" s="25">
        <f>IFERROR(I40/I38,"-")</f>
        <v>0.15673931316042267</v>
      </c>
    </row>
    <row r="41" spans="1:14" x14ac:dyDescent="0.25">
      <c r="B41" s="272"/>
      <c r="C41" s="277" t="s">
        <v>22</v>
      </c>
      <c r="D41" s="26" t="s">
        <v>30</v>
      </c>
      <c r="E41" s="53">
        <v>7.4490364301417813</v>
      </c>
      <c r="F41" s="53">
        <v>5.1058536197927005</v>
      </c>
      <c r="G41" s="53">
        <v>6.7869924278388556</v>
      </c>
      <c r="H41" s="53">
        <v>6.7920041694716495</v>
      </c>
      <c r="I41" s="53">
        <v>6.9067039314637348</v>
      </c>
      <c r="J41" s="36">
        <f t="shared" si="6"/>
        <v>1.6887469313937142E-2</v>
      </c>
      <c r="K41" s="37">
        <f t="shared" si="7"/>
        <v>0.11469976199208531</v>
      </c>
      <c r="L41" s="36">
        <f t="shared" si="8"/>
        <v>-7.2805725111445563E-2</v>
      </c>
      <c r="M41" s="37">
        <f t="shared" si="9"/>
        <v>-0.54233249867804645</v>
      </c>
      <c r="N41" s="38"/>
    </row>
    <row r="42" spans="1:14" x14ac:dyDescent="0.25">
      <c r="B42" s="272"/>
      <c r="C42" s="278"/>
      <c r="D42" s="4" t="s">
        <v>31</v>
      </c>
      <c r="E42" s="54">
        <f t="shared" ref="E42:I42" si="10">E39/E33</f>
        <v>7.7182069523361205</v>
      </c>
      <c r="F42" s="54">
        <f t="shared" si="10"/>
        <v>5.0459040468041261</v>
      </c>
      <c r="G42" s="54">
        <f t="shared" si="10"/>
        <v>6.9333496218599606</v>
      </c>
      <c r="H42" s="54">
        <f t="shared" si="10"/>
        <v>6.8924051968886211</v>
      </c>
      <c r="I42" s="54">
        <f t="shared" si="10"/>
        <v>7.062152432095413</v>
      </c>
      <c r="J42" s="40">
        <f t="shared" si="6"/>
        <v>2.4628156696797188E-2</v>
      </c>
      <c r="K42" s="41">
        <f t="shared" si="7"/>
        <v>0.16974723520679191</v>
      </c>
      <c r="L42" s="40">
        <f t="shared" si="8"/>
        <v>-8.5000897785221352E-2</v>
      </c>
      <c r="M42" s="41">
        <f t="shared" si="9"/>
        <v>-0.65605452024070754</v>
      </c>
      <c r="N42" s="42"/>
    </row>
    <row r="43" spans="1:14" x14ac:dyDescent="0.25">
      <c r="B43" s="272"/>
      <c r="C43" s="279"/>
      <c r="D43" s="32" t="s">
        <v>32</v>
      </c>
      <c r="E43" s="43">
        <f>IFERROR(E40/E34,"-")</f>
        <v>6.759318405762631</v>
      </c>
      <c r="F43" s="43">
        <f t="shared" ref="F43:I43" si="11">IFERROR(F40/F34,"-")</f>
        <v>5.4166513170012891</v>
      </c>
      <c r="G43" s="43">
        <f t="shared" si="11"/>
        <v>6.0862894450489664</v>
      </c>
      <c r="H43" s="43">
        <f t="shared" si="11"/>
        <v>6.3250791469310625</v>
      </c>
      <c r="I43" s="43">
        <f t="shared" si="11"/>
        <v>6.1753991720875225</v>
      </c>
      <c r="J43" s="34">
        <f>IFERROR(I43/H43-1,"-")</f>
        <v>-2.3664522034663404E-2</v>
      </c>
      <c r="K43" s="33">
        <f>IFERROR(I43-H43,"-")</f>
        <v>-0.14967997484354001</v>
      </c>
      <c r="L43" s="34">
        <f>IFERROR(I43/E43-1,"-")</f>
        <v>-8.6387295082487991E-2</v>
      </c>
      <c r="M43" s="33">
        <f>IFERROR(I43-E43,"-")</f>
        <v>-0.58391923367510845</v>
      </c>
      <c r="N43" s="55"/>
    </row>
    <row r="44" spans="1:14" x14ac:dyDescent="0.25">
      <c r="A44" s="56"/>
      <c r="B44" s="272"/>
      <c r="C44" s="280" t="s">
        <v>34</v>
      </c>
      <c r="D44" s="15" t="s">
        <v>30</v>
      </c>
      <c r="E44" s="57">
        <v>0.74573227790084795</v>
      </c>
      <c r="F44" s="57">
        <v>0.42269220716670419</v>
      </c>
      <c r="G44" s="57">
        <v>0.74066951727703789</v>
      </c>
      <c r="H44" s="57">
        <v>0.81090141467315047</v>
      </c>
      <c r="I44" s="57">
        <v>0.85128349283825056</v>
      </c>
      <c r="J44" s="57">
        <f t="shared" si="6"/>
        <v>4.9798998293000718E-2</v>
      </c>
      <c r="K44" s="44">
        <f>(I44-H44)*100</f>
        <v>4.0382078165100088</v>
      </c>
      <c r="L44" s="17">
        <f t="shared" si="8"/>
        <v>0.14154035981185809</v>
      </c>
      <c r="M44" s="44">
        <f>(I44-E44)*100</f>
        <v>10.555121493740261</v>
      </c>
      <c r="N44" s="18"/>
    </row>
    <row r="45" spans="1:14" x14ac:dyDescent="0.25">
      <c r="B45" s="272"/>
      <c r="C45" s="281"/>
      <c r="D45" s="19" t="s">
        <v>31</v>
      </c>
      <c r="E45" s="58">
        <v>0.86245999288762443</v>
      </c>
      <c r="F45" s="58">
        <v>0.57246258028108454</v>
      </c>
      <c r="G45" s="58">
        <v>0.8445113933021613</v>
      </c>
      <c r="H45" s="58">
        <v>0.91729184429389932</v>
      </c>
      <c r="I45" s="58">
        <v>0.96846115391908427</v>
      </c>
      <c r="J45" s="58">
        <f t="shared" si="6"/>
        <v>5.5783020358775026E-2</v>
      </c>
      <c r="K45" s="45">
        <f>(I45-H45)*100</f>
        <v>5.1169309625184951</v>
      </c>
      <c r="L45" s="21">
        <f t="shared" si="8"/>
        <v>0.12290559783133204</v>
      </c>
      <c r="M45" s="45">
        <f>(I45-E45)*100</f>
        <v>10.600116103145984</v>
      </c>
      <c r="N45" s="22"/>
    </row>
    <row r="46" spans="1:14" x14ac:dyDescent="0.25">
      <c r="B46" s="272"/>
      <c r="C46" s="282"/>
      <c r="D46" s="23" t="s">
        <v>32</v>
      </c>
      <c r="E46" s="59">
        <v>0.53419307196562837</v>
      </c>
      <c r="F46" s="59">
        <v>0.18674193835172789</v>
      </c>
      <c r="G46" s="59">
        <v>0.44334971464806594</v>
      </c>
      <c r="H46" s="59">
        <v>0.51071655041217501</v>
      </c>
      <c r="I46" s="59">
        <v>0.51563302389887422</v>
      </c>
      <c r="J46" s="25">
        <f>IFERROR(I46/H46-1,"-")</f>
        <v>9.626618684535293E-3</v>
      </c>
      <c r="K46" s="24">
        <f>IFERROR(I46-H46,"-")</f>
        <v>4.9164734866992132E-3</v>
      </c>
      <c r="L46" s="25">
        <f>IFERROR(I46/E46-1,"-")</f>
        <v>-3.4744082319263736E-2</v>
      </c>
      <c r="M46" s="24">
        <f>IFERROR(I46-E46,"-")</f>
        <v>-1.8560048066754153E-2</v>
      </c>
      <c r="N46" s="46"/>
    </row>
    <row r="47" spans="1:14" x14ac:dyDescent="0.25">
      <c r="B47" s="272"/>
      <c r="C47" s="283" t="s">
        <v>37</v>
      </c>
      <c r="D47" s="26" t="s">
        <v>30</v>
      </c>
      <c r="E47" s="51">
        <v>6890</v>
      </c>
      <c r="F47" s="51">
        <v>3988.6</v>
      </c>
      <c r="G47" s="51">
        <v>6412.9</v>
      </c>
      <c r="H47" s="51">
        <v>6343.6</v>
      </c>
      <c r="I47" s="51">
        <v>6415</v>
      </c>
      <c r="J47" s="36">
        <f>I47/H47-1</f>
        <v>1.1255438552241648E-2</v>
      </c>
      <c r="K47" s="27">
        <f>I47-H47</f>
        <v>71.399999999999636</v>
      </c>
      <c r="L47" s="36">
        <f>I47/E47-1</f>
        <v>-6.8940493468795383E-2</v>
      </c>
      <c r="M47" s="27">
        <f>I47-E47</f>
        <v>-475</v>
      </c>
      <c r="N47" s="38">
        <f>I47/$I$22</f>
        <v>1</v>
      </c>
    </row>
    <row r="48" spans="1:14" x14ac:dyDescent="0.25">
      <c r="B48" s="272"/>
      <c r="C48" s="278"/>
      <c r="D48" s="4" t="s">
        <v>31</v>
      </c>
      <c r="E48" s="52">
        <v>4440</v>
      </c>
      <c r="F48" s="52">
        <v>2435.4</v>
      </c>
      <c r="G48" s="52">
        <v>4752.8999999999996</v>
      </c>
      <c r="H48" s="52">
        <v>4683.6000000000004</v>
      </c>
      <c r="I48" s="52">
        <v>4755</v>
      </c>
      <c r="J48" s="40">
        <f>I48/H48-1</f>
        <v>1.5244683576735696E-2</v>
      </c>
      <c r="K48" s="29">
        <f>I48-H48</f>
        <v>71.399999999999636</v>
      </c>
      <c r="L48" s="40">
        <f>I48/E48-1</f>
        <v>7.0945945945946054E-2</v>
      </c>
      <c r="M48" s="29">
        <f>I48-E48</f>
        <v>315</v>
      </c>
      <c r="N48" s="42">
        <f>I48/$I$22</f>
        <v>0.74123148869836319</v>
      </c>
    </row>
    <row r="49" spans="2:14" x14ac:dyDescent="0.25">
      <c r="B49" s="273"/>
      <c r="C49" s="279"/>
      <c r="D49" s="32" t="s">
        <v>32</v>
      </c>
      <c r="E49" s="33">
        <v>2450</v>
      </c>
      <c r="F49" s="33">
        <v>1553.2</v>
      </c>
      <c r="G49" s="33">
        <v>1660</v>
      </c>
      <c r="H49" s="33">
        <v>1660</v>
      </c>
      <c r="I49" s="33">
        <v>1660</v>
      </c>
      <c r="J49" s="34">
        <f>IFERROR(I49/H49-1,"-")</f>
        <v>0</v>
      </c>
      <c r="K49" s="33">
        <f>IFERROR(I49-H49,"-")</f>
        <v>0</v>
      </c>
      <c r="L49" s="34">
        <f>IFERROR(I49/E49-1,"-")</f>
        <v>-0.32244897959183672</v>
      </c>
      <c r="M49" s="33">
        <f>IFERROR(I49-E49,"-")</f>
        <v>-790</v>
      </c>
      <c r="N49" s="34">
        <f>IFERROR(I49/I47,"-")</f>
        <v>0.25876851130163681</v>
      </c>
    </row>
    <row r="50" spans="2:14" ht="6" customHeight="1" x14ac:dyDescent="0.25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47"/>
    </row>
    <row r="51" spans="2:14" ht="28.5" customHeight="1" x14ac:dyDescent="0.25">
      <c r="B51" s="268" t="s">
        <v>38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2:14" x14ac:dyDescent="0.25">
      <c r="B52" s="60"/>
    </row>
    <row r="54" spans="2:14" ht="21.75" thickBot="1" x14ac:dyDescent="0.3">
      <c r="B54" s="270" t="s">
        <v>225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12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4">
        <v>2019</v>
      </c>
      <c r="F56" s="14">
        <v>2020</v>
      </c>
      <c r="G56" s="14">
        <v>2021</v>
      </c>
      <c r="H56" s="14">
        <v>2022</v>
      </c>
      <c r="I56" s="14">
        <v>2023</v>
      </c>
      <c r="J56" s="14" t="str">
        <f>CONCATENATE("var. ",RIGHT(I56,2),"/",RIGHT(H56,2))</f>
        <v>var. 23/22</v>
      </c>
      <c r="K56" s="14" t="str">
        <f>CONCATENATE("dif. ",RIGHT(I56,2),"/",RIGHT(H56,2))</f>
        <v>dif. 23/22</v>
      </c>
      <c r="L56" s="14" t="str">
        <f>CONCATENATE("var. ",RIGHT(I56,2),"/",RIGHT(E56,2))</f>
        <v>var. 23/19</v>
      </c>
      <c r="M56" s="14" t="str">
        <f>CONCATENATE("dif. ",RIGHT(I56,2),"/",RIGHT(E56,2))</f>
        <v>dif. 23/19</v>
      </c>
      <c r="N56" s="14" t="str">
        <f>CONCATENATE("cuota ",I56)</f>
        <v>cuota 2023</v>
      </c>
    </row>
    <row r="57" spans="2:14" x14ac:dyDescent="0.25">
      <c r="B57" s="271" t="s">
        <v>52</v>
      </c>
      <c r="C57" s="274" t="s">
        <v>8</v>
      </c>
      <c r="D57" s="15" t="s">
        <v>30</v>
      </c>
      <c r="E57" s="49">
        <v>250224</v>
      </c>
      <c r="F57" s="49">
        <v>96681</v>
      </c>
      <c r="G57" s="49">
        <v>140346</v>
      </c>
      <c r="H57" s="49">
        <v>257117</v>
      </c>
      <c r="I57" s="49">
        <v>278594</v>
      </c>
      <c r="J57" s="17">
        <f t="shared" ref="J57:J73" si="12">I57/H57-1</f>
        <v>8.3530066078866927E-2</v>
      </c>
      <c r="K57" s="16">
        <f t="shared" ref="K57:K73" si="13">I57-H57</f>
        <v>21477</v>
      </c>
      <c r="L57" s="17">
        <f t="shared" ref="L57:L73" si="14">I57/E57-1</f>
        <v>0.1133784129420039</v>
      </c>
      <c r="M57" s="16">
        <f t="shared" ref="M57:M73" si="15">I57-E57</f>
        <v>28370</v>
      </c>
      <c r="N57" s="17">
        <f>I57/$I$57</f>
        <v>1</v>
      </c>
    </row>
    <row r="58" spans="2:14" x14ac:dyDescent="0.25">
      <c r="B58" s="272"/>
      <c r="C58" s="275"/>
      <c r="D58" s="19" t="s">
        <v>31</v>
      </c>
      <c r="E58" s="50">
        <v>179597</v>
      </c>
      <c r="F58" s="50">
        <v>77095</v>
      </c>
      <c r="G58" s="50">
        <v>116590</v>
      </c>
      <c r="H58" s="50">
        <v>211298</v>
      </c>
      <c r="I58" s="50">
        <v>229046</v>
      </c>
      <c r="J58" s="21">
        <f t="shared" si="12"/>
        <v>8.3995115902658846E-2</v>
      </c>
      <c r="K58" s="20">
        <f t="shared" si="13"/>
        <v>17748</v>
      </c>
      <c r="L58" s="21">
        <f t="shared" si="14"/>
        <v>0.27533310690044943</v>
      </c>
      <c r="M58" s="20">
        <f t="shared" si="15"/>
        <v>49449</v>
      </c>
      <c r="N58" s="21">
        <f t="shared" ref="N58" si="16">I58/$I$57</f>
        <v>0.82214979504224783</v>
      </c>
    </row>
    <row r="59" spans="2:14" x14ac:dyDescent="0.25">
      <c r="B59" s="272"/>
      <c r="C59" s="276"/>
      <c r="D59" s="23" t="s">
        <v>32</v>
      </c>
      <c r="E59" s="24">
        <v>70627</v>
      </c>
      <c r="F59" s="24">
        <v>19586</v>
      </c>
      <c r="G59" s="24">
        <v>23756</v>
      </c>
      <c r="H59" s="24">
        <v>45819</v>
      </c>
      <c r="I59" s="24">
        <v>49548</v>
      </c>
      <c r="J59" s="25">
        <f>IFERROR(I59/H59-1,"-")</f>
        <v>8.1385451450271651E-2</v>
      </c>
      <c r="K59" s="24">
        <f>IFERROR(I59-H59,"-")</f>
        <v>3729</v>
      </c>
      <c r="L59" s="25">
        <f>IFERROR(I59/E59-1,"-")</f>
        <v>-0.2984552649836465</v>
      </c>
      <c r="M59" s="24">
        <f>IFERROR(I59-E59,"-")</f>
        <v>-21079</v>
      </c>
      <c r="N59" s="25">
        <f>IFERROR(I59/I57,"-")</f>
        <v>0.17785020495775214</v>
      </c>
    </row>
    <row r="60" spans="2:14" x14ac:dyDescent="0.25">
      <c r="B60" s="272"/>
      <c r="C60" s="277" t="s">
        <v>33</v>
      </c>
      <c r="D60" s="26" t="s">
        <v>30</v>
      </c>
      <c r="E60" s="51">
        <v>250224</v>
      </c>
      <c r="F60" s="51">
        <v>96681</v>
      </c>
      <c r="G60" s="51">
        <v>140346</v>
      </c>
      <c r="H60" s="51">
        <v>257117</v>
      </c>
      <c r="I60" s="51">
        <v>278594</v>
      </c>
      <c r="J60" s="36">
        <f t="shared" si="12"/>
        <v>8.3530066078866927E-2</v>
      </c>
      <c r="K60" s="51">
        <f t="shared" si="13"/>
        <v>21477</v>
      </c>
      <c r="L60" s="36">
        <f t="shared" si="14"/>
        <v>0.1133784129420039</v>
      </c>
      <c r="M60" s="51">
        <f t="shared" si="15"/>
        <v>28370</v>
      </c>
      <c r="N60" s="36">
        <f>I60/$I$60</f>
        <v>1</v>
      </c>
    </row>
    <row r="61" spans="2:14" x14ac:dyDescent="0.25">
      <c r="B61" s="272"/>
      <c r="C61" s="278"/>
      <c r="D61" s="4" t="s">
        <v>31</v>
      </c>
      <c r="E61" s="52">
        <v>179597</v>
      </c>
      <c r="F61" s="52">
        <v>77095</v>
      </c>
      <c r="G61" s="52">
        <v>116590</v>
      </c>
      <c r="H61" s="52">
        <v>211298</v>
      </c>
      <c r="I61" s="52">
        <v>229046</v>
      </c>
      <c r="J61" s="40">
        <f t="shared" si="12"/>
        <v>8.3995115902658846E-2</v>
      </c>
      <c r="K61" s="52">
        <f t="shared" si="13"/>
        <v>17748</v>
      </c>
      <c r="L61" s="40">
        <f t="shared" si="14"/>
        <v>0.27533310690044943</v>
      </c>
      <c r="M61" s="52">
        <f t="shared" si="15"/>
        <v>49449</v>
      </c>
      <c r="N61" s="40">
        <f t="shared" ref="N61" si="17">I61/$I$60</f>
        <v>0.82214979504224783</v>
      </c>
    </row>
    <row r="62" spans="2:14" x14ac:dyDescent="0.25">
      <c r="B62" s="272"/>
      <c r="C62" s="279"/>
      <c r="D62" s="32" t="s">
        <v>32</v>
      </c>
      <c r="E62" s="33">
        <v>70627</v>
      </c>
      <c r="F62" s="33">
        <v>19586</v>
      </c>
      <c r="G62" s="33">
        <v>23756</v>
      </c>
      <c r="H62" s="33">
        <v>45819</v>
      </c>
      <c r="I62" s="33">
        <v>49548</v>
      </c>
      <c r="J62" s="34">
        <f>IFERROR(I62/H62-1,"-")</f>
        <v>8.1385451450271651E-2</v>
      </c>
      <c r="K62" s="33">
        <f>IFERROR(I62-H62,"-")</f>
        <v>3729</v>
      </c>
      <c r="L62" s="34">
        <f>IFERROR(I62/E62-1,"-")</f>
        <v>-0.2984552649836465</v>
      </c>
      <c r="M62" s="33">
        <f>IFERROR(I62-E62,"-")</f>
        <v>-21079</v>
      </c>
      <c r="N62" s="61">
        <f>IFERROR(I62/I60,"-")</f>
        <v>0.17785020495775214</v>
      </c>
    </row>
    <row r="63" spans="2:14" x14ac:dyDescent="0.25">
      <c r="B63" s="272"/>
      <c r="C63" s="274" t="s">
        <v>21</v>
      </c>
      <c r="D63" s="15" t="s">
        <v>30</v>
      </c>
      <c r="E63" s="49">
        <v>1856756</v>
      </c>
      <c r="F63" s="49">
        <v>610766</v>
      </c>
      <c r="G63" s="49">
        <v>774989</v>
      </c>
      <c r="H63" s="49">
        <v>1753117</v>
      </c>
      <c r="I63" s="49">
        <v>1886738</v>
      </c>
      <c r="J63" s="17">
        <f t="shared" si="12"/>
        <v>7.6219100037247856E-2</v>
      </c>
      <c r="K63" s="16">
        <f t="shared" si="13"/>
        <v>133621</v>
      </c>
      <c r="L63" s="17">
        <f t="shared" si="14"/>
        <v>1.6147517498260378E-2</v>
      </c>
      <c r="M63" s="16">
        <f t="shared" si="15"/>
        <v>29982</v>
      </c>
      <c r="N63" s="17">
        <f>I63/$I$63</f>
        <v>1</v>
      </c>
    </row>
    <row r="64" spans="2:14" x14ac:dyDescent="0.25">
      <c r="B64" s="272"/>
      <c r="C64" s="275"/>
      <c r="D64" s="19" t="s">
        <v>31</v>
      </c>
      <c r="E64" s="50">
        <v>1378188</v>
      </c>
      <c r="F64" s="50">
        <v>473644</v>
      </c>
      <c r="G64" s="50">
        <v>638416</v>
      </c>
      <c r="H64" s="50">
        <v>1472596</v>
      </c>
      <c r="I64" s="50">
        <v>1569863</v>
      </c>
      <c r="J64" s="21">
        <f t="shared" si="12"/>
        <v>6.6051381370043183E-2</v>
      </c>
      <c r="K64" s="20">
        <f t="shared" si="13"/>
        <v>97267</v>
      </c>
      <c r="L64" s="21">
        <f t="shared" si="14"/>
        <v>0.13907754239624781</v>
      </c>
      <c r="M64" s="20">
        <f t="shared" si="15"/>
        <v>191675</v>
      </c>
      <c r="N64" s="21">
        <f t="shared" ref="N64" si="18">I64/$I$63</f>
        <v>0.83205140300349067</v>
      </c>
    </row>
    <row r="65" spans="2:14" x14ac:dyDescent="0.25">
      <c r="B65" s="272"/>
      <c r="C65" s="276"/>
      <c r="D65" s="23" t="s">
        <v>32</v>
      </c>
      <c r="E65" s="24">
        <v>478568</v>
      </c>
      <c r="F65" s="24">
        <v>137122</v>
      </c>
      <c r="G65" s="24">
        <v>136573</v>
      </c>
      <c r="H65" s="24">
        <v>280521</v>
      </c>
      <c r="I65" s="24">
        <v>316875</v>
      </c>
      <c r="J65" s="25">
        <f>IFERROR(I65/H65-1,"-")</f>
        <v>0.12959457580715883</v>
      </c>
      <c r="K65" s="24">
        <f>IFERROR(I65-H65,"-")</f>
        <v>36354</v>
      </c>
      <c r="L65" s="25">
        <f>IFERROR(I65/E65-1,"-")</f>
        <v>-0.33786839069891839</v>
      </c>
      <c r="M65" s="24">
        <f>IFERROR(I65-E65,"-")</f>
        <v>-161693</v>
      </c>
      <c r="N65" s="25">
        <f>IFERROR(I65/I63,"-")</f>
        <v>0.16794859699650933</v>
      </c>
    </row>
    <row r="66" spans="2:14" x14ac:dyDescent="0.25">
      <c r="B66" s="272"/>
      <c r="C66" s="277" t="s">
        <v>22</v>
      </c>
      <c r="D66" s="26" t="s">
        <v>30</v>
      </c>
      <c r="E66" s="53">
        <v>7.4203753436920517</v>
      </c>
      <c r="F66" s="53">
        <v>6.3173322576307651</v>
      </c>
      <c r="G66" s="53">
        <v>5.5219885141008653</v>
      </c>
      <c r="H66" s="53">
        <v>6.81836284648623</v>
      </c>
      <c r="I66" s="53">
        <v>6.7723569064660403</v>
      </c>
      <c r="J66" s="36">
        <f t="shared" si="12"/>
        <v>-6.7473587217345976E-3</v>
      </c>
      <c r="K66" s="37">
        <f t="shared" si="13"/>
        <v>-4.6005940020189762E-2</v>
      </c>
      <c r="L66" s="36">
        <f t="shared" si="14"/>
        <v>-8.732960358627706E-2</v>
      </c>
      <c r="M66" s="37">
        <f t="shared" si="15"/>
        <v>-0.64801843722601138</v>
      </c>
      <c r="N66" s="36"/>
    </row>
    <row r="67" spans="2:14" x14ac:dyDescent="0.25">
      <c r="B67" s="272"/>
      <c r="C67" s="278"/>
      <c r="D67" s="4" t="s">
        <v>31</v>
      </c>
      <c r="E67" s="54">
        <f t="shared" ref="E67:I67" si="19">E64/E58</f>
        <v>7.6737807424400186</v>
      </c>
      <c r="F67" s="54">
        <f t="shared" si="19"/>
        <v>6.1436409624489263</v>
      </c>
      <c r="G67" s="54">
        <f t="shared" si="19"/>
        <v>5.4757354833176084</v>
      </c>
      <c r="H67" s="54">
        <f t="shared" si="19"/>
        <v>6.9692850855190303</v>
      </c>
      <c r="I67" s="54">
        <f t="shared" si="19"/>
        <v>6.8539201732403097</v>
      </c>
      <c r="J67" s="40">
        <f t="shared" si="12"/>
        <v>-1.6553335222063037E-2</v>
      </c>
      <c r="K67" s="41">
        <f t="shared" si="13"/>
        <v>-0.11536491227872059</v>
      </c>
      <c r="L67" s="40">
        <f t="shared" si="14"/>
        <v>-0.10683919657300756</v>
      </c>
      <c r="M67" s="41">
        <f t="shared" si="15"/>
        <v>-0.81986056919970896</v>
      </c>
      <c r="N67" s="40"/>
    </row>
    <row r="68" spans="2:14" x14ac:dyDescent="0.25">
      <c r="B68" s="272"/>
      <c r="C68" s="279"/>
      <c r="D68" s="32" t="s">
        <v>32</v>
      </c>
      <c r="E68" s="43">
        <f>IFERROR(E65/E59,"-")</f>
        <v>6.775992184292126</v>
      </c>
      <c r="F68" s="43">
        <f t="shared" ref="F68:I68" si="20">IFERROR(F65/F59,"-")</f>
        <v>7.0010211375472275</v>
      </c>
      <c r="G68" s="43">
        <f t="shared" si="20"/>
        <v>5.7489897289105913</v>
      </c>
      <c r="H68" s="43">
        <f t="shared" si="20"/>
        <v>6.1223728147711647</v>
      </c>
      <c r="I68" s="43">
        <f t="shared" si="20"/>
        <v>6.3953136352627755</v>
      </c>
      <c r="J68" s="34">
        <f>IFERROR(I68/H68-1,"-")</f>
        <v>4.4580888611209568E-2</v>
      </c>
      <c r="K68" s="33">
        <f>IFERROR(I68-H68,"-")</f>
        <v>0.27294082049161084</v>
      </c>
      <c r="L68" s="34">
        <f>IFERROR(I68/E68-1,"-")</f>
        <v>-5.6180488211280188E-2</v>
      </c>
      <c r="M68" s="33">
        <f>IFERROR(I68-E68,"-")</f>
        <v>-0.3806785490293505</v>
      </c>
      <c r="N68" s="61">
        <f>IFERROR(I68/I66,"-")</f>
        <v>0.94432613691058198</v>
      </c>
    </row>
    <row r="69" spans="2:14" x14ac:dyDescent="0.25">
      <c r="B69" s="272"/>
      <c r="C69" s="280" t="s">
        <v>34</v>
      </c>
      <c r="D69" s="15" t="s">
        <v>30</v>
      </c>
      <c r="E69" s="57">
        <v>0.73831679821858165</v>
      </c>
      <c r="F69" s="57">
        <v>0.49125694136118242</v>
      </c>
      <c r="G69" s="57">
        <v>0.48201408869433904</v>
      </c>
      <c r="H69" s="57">
        <v>0.74892677369097149</v>
      </c>
      <c r="I69" s="57">
        <v>0.81331329152256404</v>
      </c>
      <c r="J69" s="57">
        <f t="shared" si="12"/>
        <v>8.5971713248110149E-2</v>
      </c>
      <c r="K69" s="44">
        <f t="shared" si="13"/>
        <v>6.4386517831592549E-2</v>
      </c>
      <c r="L69" s="17">
        <f t="shared" si="14"/>
        <v>0.10157766081570219</v>
      </c>
      <c r="M69" s="44">
        <f t="shared" si="15"/>
        <v>7.4996493303982392E-2</v>
      </c>
      <c r="N69" s="17"/>
    </row>
    <row r="70" spans="2:14" x14ac:dyDescent="0.25">
      <c r="B70" s="272"/>
      <c r="C70" s="281"/>
      <c r="D70" s="19" t="s">
        <v>31</v>
      </c>
      <c r="E70" s="58">
        <v>0.85041836356904854</v>
      </c>
      <c r="F70" s="58">
        <v>0.58674350442618195</v>
      </c>
      <c r="G70" s="58">
        <v>0.61734478770601819</v>
      </c>
      <c r="H70" s="58">
        <v>0.84878834356712252</v>
      </c>
      <c r="I70" s="58">
        <v>0.9159504223366709</v>
      </c>
      <c r="J70" s="58">
        <f t="shared" si="12"/>
        <v>7.9127004133082934E-2</v>
      </c>
      <c r="K70" s="45">
        <f t="shared" si="13"/>
        <v>6.7162078769548383E-2</v>
      </c>
      <c r="L70" s="21">
        <f t="shared" si="14"/>
        <v>7.7058612060770137E-2</v>
      </c>
      <c r="M70" s="45">
        <f t="shared" si="15"/>
        <v>6.5532058767622359E-2</v>
      </c>
      <c r="N70" s="21"/>
    </row>
    <row r="71" spans="2:14" x14ac:dyDescent="0.25">
      <c r="B71" s="272"/>
      <c r="C71" s="282"/>
      <c r="D71" s="23" t="s">
        <v>32</v>
      </c>
      <c r="E71" s="59">
        <v>0.53516130835896003</v>
      </c>
      <c r="F71" s="59">
        <v>0.3144783615806252</v>
      </c>
      <c r="G71" s="59">
        <v>0.2380639448335489</v>
      </c>
      <c r="H71" s="59">
        <v>0.46298234032018487</v>
      </c>
      <c r="I71" s="59">
        <v>0.52298234032018487</v>
      </c>
      <c r="J71" s="25">
        <f>IFERROR(I71/H71-1,"-")</f>
        <v>0.12959457580715883</v>
      </c>
      <c r="K71" s="24">
        <f>IFERROR(I71-H71,"-")</f>
        <v>0.06</v>
      </c>
      <c r="L71" s="25">
        <f>IFERROR(I71/E71-1,"-")</f>
        <v>-2.2757564585753065E-2</v>
      </c>
      <c r="M71" s="24">
        <f>IFERROR(I71-E71,"-")</f>
        <v>-1.2178968038775162E-2</v>
      </c>
      <c r="N71" s="25">
        <f>IFERROR(I71/I69,"-")</f>
        <v>0.6430269193574043</v>
      </c>
    </row>
    <row r="72" spans="2:14" x14ac:dyDescent="0.25">
      <c r="B72" s="272"/>
      <c r="C72" s="283" t="s">
        <v>39</v>
      </c>
      <c r="D72" s="26" t="s">
        <v>30</v>
      </c>
      <c r="E72" s="51">
        <v>6890</v>
      </c>
      <c r="F72" s="51">
        <v>3786</v>
      </c>
      <c r="G72" s="51">
        <v>4393</v>
      </c>
      <c r="H72" s="51">
        <v>6413</v>
      </c>
      <c r="I72" s="51">
        <v>6356</v>
      </c>
      <c r="J72" s="36">
        <f t="shared" si="12"/>
        <v>-8.8881958521752624E-3</v>
      </c>
      <c r="K72" s="27">
        <f t="shared" si="13"/>
        <v>-57</v>
      </c>
      <c r="L72" s="36">
        <f t="shared" si="14"/>
        <v>-7.7503628447024631E-2</v>
      </c>
      <c r="M72" s="27">
        <f t="shared" si="15"/>
        <v>-534</v>
      </c>
      <c r="N72" s="36">
        <f>I72/$I$72</f>
        <v>1</v>
      </c>
    </row>
    <row r="73" spans="2:14" x14ac:dyDescent="0.25">
      <c r="B73" s="272"/>
      <c r="C73" s="278"/>
      <c r="D73" s="4" t="s">
        <v>31</v>
      </c>
      <c r="E73" s="52">
        <v>4440</v>
      </c>
      <c r="F73" s="52">
        <v>2472</v>
      </c>
      <c r="G73" s="52">
        <v>2822</v>
      </c>
      <c r="H73" s="52">
        <v>4753</v>
      </c>
      <c r="I73" s="52">
        <v>4696</v>
      </c>
      <c r="J73" s="40">
        <f t="shared" si="12"/>
        <v>-1.199242583631388E-2</v>
      </c>
      <c r="K73" s="29">
        <f t="shared" si="13"/>
        <v>-57</v>
      </c>
      <c r="L73" s="40">
        <f t="shared" si="14"/>
        <v>5.7657657657657735E-2</v>
      </c>
      <c r="M73" s="29">
        <f t="shared" si="15"/>
        <v>256</v>
      </c>
      <c r="N73" s="40">
        <f t="shared" ref="N73" si="21">I73/$I$72</f>
        <v>0.7388294524858402</v>
      </c>
    </row>
    <row r="74" spans="2:14" x14ac:dyDescent="0.25">
      <c r="B74" s="273"/>
      <c r="C74" s="279"/>
      <c r="D74" s="32" t="s">
        <v>32</v>
      </c>
      <c r="E74" s="33">
        <v>2450</v>
      </c>
      <c r="F74" s="33">
        <v>1314</v>
      </c>
      <c r="G74" s="33">
        <v>1571</v>
      </c>
      <c r="H74" s="33">
        <v>1660</v>
      </c>
      <c r="I74" s="33">
        <v>1660</v>
      </c>
      <c r="J74" s="34">
        <f>IFERROR(I74/H74-1,"-")</f>
        <v>0</v>
      </c>
      <c r="K74" s="33">
        <f>IFERROR(I74-H74,"-")</f>
        <v>0</v>
      </c>
      <c r="L74" s="34">
        <f>IFERROR(I74/E74-1,"-")</f>
        <v>-0.32244897959183672</v>
      </c>
      <c r="M74" s="33">
        <f>IFERROR(I74-E74,"-")</f>
        <v>-790</v>
      </c>
      <c r="N74" s="61">
        <f>IFERROR(I74/I72,"-")</f>
        <v>0.26117054751415986</v>
      </c>
    </row>
    <row r="75" spans="2:14" x14ac:dyDescent="0.25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47"/>
    </row>
    <row r="76" spans="2:14" ht="27" customHeight="1" x14ac:dyDescent="0.25">
      <c r="B76" s="268" t="s">
        <v>36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CC99-7B4C-4AE6-890B-B0A03D3D986A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6" t="s">
        <v>40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2:18" x14ac:dyDescent="0.25"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4" spans="2:18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octubre 2024</v>
      </c>
    </row>
    <row r="7" spans="2:18" ht="15" customHeight="1" x14ac:dyDescent="0.25">
      <c r="B7" s="271" t="s">
        <v>42</v>
      </c>
      <c r="C7" s="274" t="s">
        <v>8</v>
      </c>
      <c r="D7" s="63" t="s">
        <v>43</v>
      </c>
      <c r="E7" s="64">
        <v>420241</v>
      </c>
      <c r="F7" s="64">
        <v>366988</v>
      </c>
      <c r="G7" s="64">
        <v>432738</v>
      </c>
      <c r="H7" s="64">
        <v>471699</v>
      </c>
      <c r="I7" s="64">
        <v>492579</v>
      </c>
      <c r="J7" s="65">
        <f>I7/H7-1</f>
        <v>4.4265516780828351E-2</v>
      </c>
      <c r="K7" s="64">
        <f>I7-H7</f>
        <v>20880</v>
      </c>
      <c r="L7" s="65">
        <f>I7/E7-1</f>
        <v>0.17213456088292189</v>
      </c>
      <c r="M7" s="64">
        <f>I7-E7</f>
        <v>72338</v>
      </c>
      <c r="N7" s="65">
        <f>I7/$I$7</f>
        <v>1</v>
      </c>
      <c r="R7" s="66"/>
    </row>
    <row r="8" spans="2:18" ht="15" customHeight="1" x14ac:dyDescent="0.25">
      <c r="B8" s="272"/>
      <c r="C8" s="275"/>
      <c r="D8" s="15" t="s">
        <v>44</v>
      </c>
      <c r="E8" s="16">
        <v>158662</v>
      </c>
      <c r="F8" s="16">
        <v>139108</v>
      </c>
      <c r="G8" s="16">
        <v>159273</v>
      </c>
      <c r="H8" s="16">
        <v>172251</v>
      </c>
      <c r="I8" s="16">
        <v>172855</v>
      </c>
      <c r="J8" s="17">
        <f t="shared" ref="J8:J63" si="0">I8/H8-1</f>
        <v>3.5065108475422768E-3</v>
      </c>
      <c r="K8" s="16">
        <f t="shared" ref="K8:K50" si="1">I8-H8</f>
        <v>604</v>
      </c>
      <c r="L8" s="17">
        <f t="shared" ref="L8:L63" si="2">I8/E8-1</f>
        <v>8.9454311681435916E-2</v>
      </c>
      <c r="M8" s="16">
        <f t="shared" ref="M8:M50" si="3">I8-E8</f>
        <v>14193</v>
      </c>
      <c r="N8" s="18">
        <f t="shared" ref="N8:N17" si="4">I8/$I$7</f>
        <v>0.35091832985165833</v>
      </c>
      <c r="R8" s="66"/>
    </row>
    <row r="9" spans="2:18" x14ac:dyDescent="0.25">
      <c r="B9" s="272"/>
      <c r="C9" s="275"/>
      <c r="D9" s="19" t="s">
        <v>45</v>
      </c>
      <c r="E9" s="20">
        <v>109838</v>
      </c>
      <c r="F9" s="20">
        <v>89457</v>
      </c>
      <c r="G9" s="20">
        <v>113209</v>
      </c>
      <c r="H9" s="20">
        <v>119521</v>
      </c>
      <c r="I9" s="20">
        <v>125080</v>
      </c>
      <c r="J9" s="67">
        <f t="shared" si="0"/>
        <v>4.6510655031333448E-2</v>
      </c>
      <c r="K9" s="20">
        <f t="shared" si="1"/>
        <v>5559</v>
      </c>
      <c r="L9" s="67">
        <f t="shared" si="2"/>
        <v>0.13876800378739595</v>
      </c>
      <c r="M9" s="20">
        <f t="shared" si="3"/>
        <v>15242</v>
      </c>
      <c r="N9" s="68">
        <f t="shared" si="4"/>
        <v>0.25392881141908202</v>
      </c>
      <c r="R9" s="66"/>
    </row>
    <row r="10" spans="2:18" x14ac:dyDescent="0.25">
      <c r="B10" s="272"/>
      <c r="C10" s="275"/>
      <c r="D10" s="19" t="s">
        <v>46</v>
      </c>
      <c r="E10" s="20">
        <v>3489</v>
      </c>
      <c r="F10" s="20">
        <v>3184</v>
      </c>
      <c r="G10" s="20">
        <v>3407</v>
      </c>
      <c r="H10" s="20">
        <v>4248</v>
      </c>
      <c r="I10" s="20">
        <v>3960</v>
      </c>
      <c r="J10" s="67">
        <f t="shared" si="0"/>
        <v>-6.7796610169491567E-2</v>
      </c>
      <c r="K10" s="20">
        <f t="shared" si="1"/>
        <v>-288</v>
      </c>
      <c r="L10" s="67">
        <f t="shared" si="2"/>
        <v>0.13499570077386069</v>
      </c>
      <c r="M10" s="20">
        <f t="shared" si="3"/>
        <v>471</v>
      </c>
      <c r="N10" s="68">
        <f t="shared" si="4"/>
        <v>8.0393195812245351E-3</v>
      </c>
      <c r="R10" s="66"/>
    </row>
    <row r="11" spans="2:18" x14ac:dyDescent="0.25">
      <c r="B11" s="272"/>
      <c r="C11" s="275"/>
      <c r="D11" s="19" t="s">
        <v>47</v>
      </c>
      <c r="E11" s="20">
        <v>13119</v>
      </c>
      <c r="F11" s="20">
        <v>13659</v>
      </c>
      <c r="G11" s="20">
        <v>14777</v>
      </c>
      <c r="H11" s="20">
        <v>17351</v>
      </c>
      <c r="I11" s="20">
        <v>24595</v>
      </c>
      <c r="J11" s="67">
        <f t="shared" si="0"/>
        <v>0.41749755057345395</v>
      </c>
      <c r="K11" s="20">
        <f t="shared" si="1"/>
        <v>7244</v>
      </c>
      <c r="L11" s="67">
        <f t="shared" si="2"/>
        <v>0.8747617958685876</v>
      </c>
      <c r="M11" s="20">
        <f t="shared" si="3"/>
        <v>11476</v>
      </c>
      <c r="N11" s="68">
        <f t="shared" si="4"/>
        <v>4.9931077045509455E-2</v>
      </c>
      <c r="R11" s="66"/>
    </row>
    <row r="12" spans="2:18" x14ac:dyDescent="0.25">
      <c r="B12" s="272"/>
      <c r="C12" s="275"/>
      <c r="D12" s="19" t="s">
        <v>48</v>
      </c>
      <c r="E12" s="20">
        <v>66991</v>
      </c>
      <c r="F12" s="20">
        <v>52374</v>
      </c>
      <c r="G12" s="20">
        <v>64171</v>
      </c>
      <c r="H12" s="20">
        <v>70925</v>
      </c>
      <c r="I12" s="20">
        <v>81853</v>
      </c>
      <c r="J12" s="67">
        <f t="shared" si="0"/>
        <v>0.15407825167430378</v>
      </c>
      <c r="K12" s="20">
        <f t="shared" si="1"/>
        <v>10928</v>
      </c>
      <c r="L12" s="67">
        <f t="shared" si="2"/>
        <v>0.22185069636219801</v>
      </c>
      <c r="M12" s="20">
        <f t="shared" si="3"/>
        <v>14862</v>
      </c>
      <c r="N12" s="68">
        <f t="shared" si="4"/>
        <v>0.16617232971766965</v>
      </c>
      <c r="R12" s="66"/>
    </row>
    <row r="13" spans="2:18" x14ac:dyDescent="0.25">
      <c r="B13" s="272"/>
      <c r="C13" s="275"/>
      <c r="D13" s="19" t="s">
        <v>49</v>
      </c>
      <c r="E13" s="20">
        <v>4677</v>
      </c>
      <c r="F13" s="20">
        <v>3380</v>
      </c>
      <c r="G13" s="20">
        <v>4025</v>
      </c>
      <c r="H13" s="20">
        <v>4419</v>
      </c>
      <c r="I13" s="20">
        <v>4919</v>
      </c>
      <c r="J13" s="67">
        <f t="shared" si="0"/>
        <v>0.11314777098891149</v>
      </c>
      <c r="K13" s="20">
        <f t="shared" si="1"/>
        <v>500</v>
      </c>
      <c r="L13" s="67">
        <f t="shared" si="2"/>
        <v>5.1742570023519452E-2</v>
      </c>
      <c r="M13" s="20">
        <f t="shared" si="3"/>
        <v>242</v>
      </c>
      <c r="N13" s="68">
        <f t="shared" si="4"/>
        <v>9.9862154091018909E-3</v>
      </c>
      <c r="R13" s="66"/>
    </row>
    <row r="14" spans="2:18" x14ac:dyDescent="0.25">
      <c r="B14" s="272"/>
      <c r="C14" s="275"/>
      <c r="D14" s="19" t="s">
        <v>50</v>
      </c>
      <c r="E14" s="20">
        <v>11916</v>
      </c>
      <c r="F14" s="20">
        <v>13324</v>
      </c>
      <c r="G14" s="20">
        <v>20050</v>
      </c>
      <c r="H14" s="20">
        <v>26095</v>
      </c>
      <c r="I14" s="20">
        <v>21212</v>
      </c>
      <c r="J14" s="67">
        <f t="shared" si="0"/>
        <v>-0.18712397010921633</v>
      </c>
      <c r="K14" s="20">
        <f t="shared" si="1"/>
        <v>-4883</v>
      </c>
      <c r="L14" s="67">
        <f t="shared" si="2"/>
        <v>0.78012755958375291</v>
      </c>
      <c r="M14" s="20">
        <f t="shared" si="3"/>
        <v>9296</v>
      </c>
      <c r="N14" s="68">
        <f t="shared" si="4"/>
        <v>4.306314317094314E-2</v>
      </c>
      <c r="R14" s="66"/>
    </row>
    <row r="15" spans="2:18" x14ac:dyDescent="0.25">
      <c r="B15" s="272"/>
      <c r="C15" s="275"/>
      <c r="D15" s="19" t="s">
        <v>51</v>
      </c>
      <c r="E15" s="20">
        <v>18677</v>
      </c>
      <c r="F15" s="20">
        <v>19721</v>
      </c>
      <c r="G15" s="20">
        <v>21932</v>
      </c>
      <c r="H15" s="20">
        <v>20553</v>
      </c>
      <c r="I15" s="20">
        <v>19337</v>
      </c>
      <c r="J15" s="67">
        <f t="shared" si="0"/>
        <v>-5.9164112295042037E-2</v>
      </c>
      <c r="K15" s="20">
        <f t="shared" si="1"/>
        <v>-1216</v>
      </c>
      <c r="L15" s="67">
        <f t="shared" si="2"/>
        <v>3.5337580981956496E-2</v>
      </c>
      <c r="M15" s="20">
        <f t="shared" si="3"/>
        <v>660</v>
      </c>
      <c r="N15" s="68">
        <f t="shared" si="4"/>
        <v>3.9256647157105765E-2</v>
      </c>
      <c r="R15" s="66"/>
    </row>
    <row r="16" spans="2:18" x14ac:dyDescent="0.25">
      <c r="B16" s="272"/>
      <c r="C16" s="275"/>
      <c r="D16" s="19" t="s">
        <v>52</v>
      </c>
      <c r="E16" s="20">
        <v>22803</v>
      </c>
      <c r="F16" s="20">
        <v>23140</v>
      </c>
      <c r="G16" s="20">
        <v>22327</v>
      </c>
      <c r="H16" s="20">
        <v>25007</v>
      </c>
      <c r="I16" s="20">
        <v>27341</v>
      </c>
      <c r="J16" s="67">
        <f t="shared" si="0"/>
        <v>9.3333866517375075E-2</v>
      </c>
      <c r="K16" s="20">
        <f t="shared" si="1"/>
        <v>2334</v>
      </c>
      <c r="L16" s="67">
        <f t="shared" si="2"/>
        <v>0.19900890233741175</v>
      </c>
      <c r="M16" s="20">
        <f t="shared" si="3"/>
        <v>4538</v>
      </c>
      <c r="N16" s="68">
        <f t="shared" si="4"/>
        <v>5.5505817340974747E-2</v>
      </c>
      <c r="R16" s="66"/>
    </row>
    <row r="17" spans="2:18" x14ac:dyDescent="0.25">
      <c r="B17" s="272"/>
      <c r="C17" s="276"/>
      <c r="D17" s="23" t="s">
        <v>53</v>
      </c>
      <c r="E17" s="69">
        <v>10069</v>
      </c>
      <c r="F17" s="69">
        <v>9641</v>
      </c>
      <c r="G17" s="69">
        <v>9567</v>
      </c>
      <c r="H17" s="69">
        <v>11329</v>
      </c>
      <c r="I17" s="69">
        <v>11427</v>
      </c>
      <c r="J17" s="25">
        <f t="shared" si="0"/>
        <v>8.6503663165327094E-3</v>
      </c>
      <c r="K17" s="69">
        <f t="shared" si="1"/>
        <v>98</v>
      </c>
      <c r="L17" s="25">
        <f t="shared" si="2"/>
        <v>0.13486940113218782</v>
      </c>
      <c r="M17" s="69">
        <f t="shared" si="3"/>
        <v>1358</v>
      </c>
      <c r="N17" s="46">
        <f t="shared" si="4"/>
        <v>2.3198309306730495E-2</v>
      </c>
      <c r="R17" s="66"/>
    </row>
    <row r="18" spans="2:18" x14ac:dyDescent="0.25">
      <c r="B18" s="272"/>
      <c r="C18" s="277" t="s">
        <v>18</v>
      </c>
      <c r="D18" s="63" t="s">
        <v>43</v>
      </c>
      <c r="E18" s="64">
        <v>487870</v>
      </c>
      <c r="F18" s="64">
        <v>412044</v>
      </c>
      <c r="G18" s="64">
        <v>499612</v>
      </c>
      <c r="H18" s="64">
        <v>547682</v>
      </c>
      <c r="I18" s="64">
        <v>570452</v>
      </c>
      <c r="J18" s="65">
        <f t="shared" si="0"/>
        <v>4.1575220657242618E-2</v>
      </c>
      <c r="K18" s="64">
        <f t="shared" si="1"/>
        <v>22770</v>
      </c>
      <c r="L18" s="65">
        <f t="shared" si="2"/>
        <v>0.16927050238793129</v>
      </c>
      <c r="M18" s="64">
        <f t="shared" si="3"/>
        <v>82582</v>
      </c>
      <c r="N18" s="65">
        <f t="shared" ref="N18:N19" si="5">I18/$I$18</f>
        <v>1</v>
      </c>
    </row>
    <row r="19" spans="2:18" x14ac:dyDescent="0.25">
      <c r="B19" s="272"/>
      <c r="C19" s="278"/>
      <c r="D19" s="26" t="s">
        <v>44</v>
      </c>
      <c r="E19" s="27">
        <v>186207</v>
      </c>
      <c r="F19" s="27">
        <v>157938</v>
      </c>
      <c r="G19" s="27">
        <v>186101</v>
      </c>
      <c r="H19" s="27">
        <v>202954</v>
      </c>
      <c r="I19" s="27">
        <v>203516</v>
      </c>
      <c r="J19" s="28">
        <f t="shared" si="0"/>
        <v>2.7691003872798436E-3</v>
      </c>
      <c r="K19" s="27">
        <f t="shared" si="1"/>
        <v>562</v>
      </c>
      <c r="L19" s="28">
        <f t="shared" si="2"/>
        <v>9.2955689098691341E-2</v>
      </c>
      <c r="M19" s="27">
        <f t="shared" si="3"/>
        <v>17309</v>
      </c>
      <c r="N19" s="18">
        <f t="shared" si="5"/>
        <v>0.35676270746706124</v>
      </c>
    </row>
    <row r="20" spans="2:18" x14ac:dyDescent="0.25">
      <c r="B20" s="272"/>
      <c r="C20" s="278"/>
      <c r="D20" s="4" t="s">
        <v>45</v>
      </c>
      <c r="E20" s="29">
        <v>129622</v>
      </c>
      <c r="F20" s="29">
        <v>102187</v>
      </c>
      <c r="G20" s="29">
        <v>133462</v>
      </c>
      <c r="H20" s="29">
        <v>142059</v>
      </c>
      <c r="I20" s="29">
        <v>146652</v>
      </c>
      <c r="J20" s="70">
        <f t="shared" si="0"/>
        <v>3.2331636855109425E-2</v>
      </c>
      <c r="K20" s="29">
        <f t="shared" si="1"/>
        <v>4593</v>
      </c>
      <c r="L20" s="70">
        <f t="shared" si="2"/>
        <v>0.13138201848451647</v>
      </c>
      <c r="M20" s="29">
        <f t="shared" si="3"/>
        <v>17030</v>
      </c>
      <c r="N20" s="68">
        <f>I20/$I$18</f>
        <v>0.25708035031869464</v>
      </c>
    </row>
    <row r="21" spans="2:18" x14ac:dyDescent="0.25">
      <c r="B21" s="272"/>
      <c r="C21" s="278"/>
      <c r="D21" s="4" t="s">
        <v>46</v>
      </c>
      <c r="E21" s="29">
        <v>4013</v>
      </c>
      <c r="F21" s="29">
        <v>3543</v>
      </c>
      <c r="G21" s="29">
        <v>3705</v>
      </c>
      <c r="H21" s="29">
        <v>4644</v>
      </c>
      <c r="I21" s="29">
        <v>4440</v>
      </c>
      <c r="J21" s="70">
        <f t="shared" si="0"/>
        <v>-4.3927648578811374E-2</v>
      </c>
      <c r="K21" s="29">
        <f t="shared" si="1"/>
        <v>-204</v>
      </c>
      <c r="L21" s="70">
        <f t="shared" si="2"/>
        <v>0.10640418639421889</v>
      </c>
      <c r="M21" s="29">
        <f t="shared" si="3"/>
        <v>427</v>
      </c>
      <c r="N21" s="68">
        <f t="shared" ref="N21:N28" si="6">I21/$I$18</f>
        <v>7.7833016625412834E-3</v>
      </c>
    </row>
    <row r="22" spans="2:18" x14ac:dyDescent="0.25">
      <c r="B22" s="272"/>
      <c r="C22" s="278"/>
      <c r="D22" s="4" t="s">
        <v>47</v>
      </c>
      <c r="E22" s="29">
        <v>14352</v>
      </c>
      <c r="F22" s="29">
        <v>14701</v>
      </c>
      <c r="G22" s="29">
        <v>16163</v>
      </c>
      <c r="H22" s="29">
        <v>19106</v>
      </c>
      <c r="I22" s="29">
        <v>27860</v>
      </c>
      <c r="J22" s="70">
        <f t="shared" si="0"/>
        <v>0.45818067622736303</v>
      </c>
      <c r="K22" s="29">
        <f t="shared" si="1"/>
        <v>8754</v>
      </c>
      <c r="L22" s="70">
        <f t="shared" si="2"/>
        <v>0.94119286510590849</v>
      </c>
      <c r="M22" s="29">
        <f t="shared" si="3"/>
        <v>13508</v>
      </c>
      <c r="N22" s="68">
        <f t="shared" si="6"/>
        <v>4.8838464936576606E-2</v>
      </c>
    </row>
    <row r="23" spans="2:18" x14ac:dyDescent="0.25">
      <c r="B23" s="272"/>
      <c r="C23" s="278"/>
      <c r="D23" s="4" t="s">
        <v>48</v>
      </c>
      <c r="E23" s="29">
        <v>77618</v>
      </c>
      <c r="F23" s="29">
        <v>58767</v>
      </c>
      <c r="G23" s="29">
        <v>73725</v>
      </c>
      <c r="H23" s="29">
        <v>81280</v>
      </c>
      <c r="I23" s="29">
        <v>93990</v>
      </c>
      <c r="J23" s="70">
        <f t="shared" si="0"/>
        <v>0.15637303149606296</v>
      </c>
      <c r="K23" s="29">
        <f t="shared" si="1"/>
        <v>12710</v>
      </c>
      <c r="L23" s="70">
        <f t="shared" si="2"/>
        <v>0.21093045427606993</v>
      </c>
      <c r="M23" s="29">
        <f t="shared" si="3"/>
        <v>16372</v>
      </c>
      <c r="N23" s="68">
        <f t="shared" si="6"/>
        <v>0.16476408181582325</v>
      </c>
    </row>
    <row r="24" spans="2:18" x14ac:dyDescent="0.25">
      <c r="B24" s="272"/>
      <c r="C24" s="278"/>
      <c r="D24" s="4" t="s">
        <v>49</v>
      </c>
      <c r="E24" s="29">
        <v>4820</v>
      </c>
      <c r="F24" s="29">
        <v>3518</v>
      </c>
      <c r="G24" s="29">
        <v>4228</v>
      </c>
      <c r="H24" s="29">
        <v>4556</v>
      </c>
      <c r="I24" s="29">
        <v>5166</v>
      </c>
      <c r="J24" s="70">
        <f t="shared" si="0"/>
        <v>0.13388937664618084</v>
      </c>
      <c r="K24" s="29">
        <f t="shared" si="1"/>
        <v>610</v>
      </c>
      <c r="L24" s="70">
        <f t="shared" si="2"/>
        <v>7.1784232365145195E-2</v>
      </c>
      <c r="M24" s="29">
        <f t="shared" si="3"/>
        <v>346</v>
      </c>
      <c r="N24" s="68">
        <f t="shared" si="6"/>
        <v>9.0559766641189789E-3</v>
      </c>
    </row>
    <row r="25" spans="2:18" x14ac:dyDescent="0.25">
      <c r="B25" s="272"/>
      <c r="C25" s="278"/>
      <c r="D25" s="4" t="s">
        <v>50</v>
      </c>
      <c r="E25" s="29">
        <v>14064</v>
      </c>
      <c r="F25" s="29">
        <v>15495</v>
      </c>
      <c r="G25" s="29">
        <v>22985</v>
      </c>
      <c r="H25" s="29">
        <v>29771</v>
      </c>
      <c r="I25" s="29">
        <v>24336</v>
      </c>
      <c r="J25" s="70">
        <f t="shared" si="0"/>
        <v>-0.18256020959994623</v>
      </c>
      <c r="K25" s="29">
        <f t="shared" si="1"/>
        <v>-5435</v>
      </c>
      <c r="L25" s="70">
        <f t="shared" si="2"/>
        <v>0.7303754266211604</v>
      </c>
      <c r="M25" s="29">
        <f t="shared" si="3"/>
        <v>10272</v>
      </c>
      <c r="N25" s="68">
        <f t="shared" si="6"/>
        <v>4.2660907490901949E-2</v>
      </c>
    </row>
    <row r="26" spans="2:18" x14ac:dyDescent="0.25">
      <c r="B26" s="272"/>
      <c r="C26" s="278"/>
      <c r="D26" s="4" t="s">
        <v>51</v>
      </c>
      <c r="E26" s="29">
        <v>19444</v>
      </c>
      <c r="F26" s="29">
        <v>20259</v>
      </c>
      <c r="G26" s="29">
        <v>22673</v>
      </c>
      <c r="H26" s="29">
        <v>21328</v>
      </c>
      <c r="I26" s="29">
        <v>20067</v>
      </c>
      <c r="J26" s="70">
        <f t="shared" si="0"/>
        <v>-5.9124156039009779E-2</v>
      </c>
      <c r="K26" s="29">
        <f t="shared" si="1"/>
        <v>-1261</v>
      </c>
      <c r="L26" s="70">
        <f t="shared" si="2"/>
        <v>3.2040732359596813E-2</v>
      </c>
      <c r="M26" s="29">
        <f t="shared" si="3"/>
        <v>623</v>
      </c>
      <c r="N26" s="68">
        <f t="shared" si="6"/>
        <v>3.5177368122120703E-2</v>
      </c>
    </row>
    <row r="27" spans="2:18" x14ac:dyDescent="0.25">
      <c r="B27" s="272"/>
      <c r="C27" s="278"/>
      <c r="D27" s="4" t="s">
        <v>52</v>
      </c>
      <c r="E27" s="29">
        <v>26561</v>
      </c>
      <c r="F27" s="29">
        <v>25271</v>
      </c>
      <c r="G27" s="29">
        <v>25947</v>
      </c>
      <c r="H27" s="29">
        <v>29384</v>
      </c>
      <c r="I27" s="29">
        <v>31676</v>
      </c>
      <c r="J27" s="30">
        <f t="shared" si="0"/>
        <v>7.8001633542063686E-2</v>
      </c>
      <c r="K27" s="29">
        <f t="shared" si="1"/>
        <v>2292</v>
      </c>
      <c r="L27" s="30">
        <f t="shared" si="2"/>
        <v>0.19257558073867709</v>
      </c>
      <c r="M27" s="29">
        <f t="shared" si="3"/>
        <v>5115</v>
      </c>
      <c r="N27" s="31">
        <f t="shared" si="6"/>
        <v>5.5527897176274252E-2</v>
      </c>
    </row>
    <row r="28" spans="2:18" x14ac:dyDescent="0.25">
      <c r="B28" s="272"/>
      <c r="C28" s="279"/>
      <c r="D28" s="32" t="s">
        <v>53</v>
      </c>
      <c r="E28" s="71">
        <v>11169</v>
      </c>
      <c r="F28" s="71">
        <v>10365</v>
      </c>
      <c r="G28" s="71">
        <v>10623</v>
      </c>
      <c r="H28" s="71">
        <v>12600</v>
      </c>
      <c r="I28" s="71">
        <v>12749</v>
      </c>
      <c r="J28" s="34">
        <f t="shared" si="0"/>
        <v>1.1825396825396739E-2</v>
      </c>
      <c r="K28" s="71">
        <f t="shared" si="1"/>
        <v>149</v>
      </c>
      <c r="L28" s="34">
        <f t="shared" si="2"/>
        <v>0.14146297788521811</v>
      </c>
      <c r="M28" s="71">
        <f t="shared" si="3"/>
        <v>1580</v>
      </c>
      <c r="N28" s="72">
        <f t="shared" si="6"/>
        <v>2.234894434588712E-2</v>
      </c>
    </row>
    <row r="29" spans="2:18" x14ac:dyDescent="0.25">
      <c r="B29" s="272"/>
      <c r="C29" s="274" t="s">
        <v>21</v>
      </c>
      <c r="D29" s="63" t="s">
        <v>43</v>
      </c>
      <c r="E29" s="64">
        <v>2848678</v>
      </c>
      <c r="F29" s="64">
        <v>2294198</v>
      </c>
      <c r="G29" s="64">
        <v>2809781</v>
      </c>
      <c r="H29" s="64">
        <v>3055908</v>
      </c>
      <c r="I29" s="64">
        <v>3165719</v>
      </c>
      <c r="J29" s="65">
        <f t="shared" si="0"/>
        <v>3.5934000630909013E-2</v>
      </c>
      <c r="K29" s="64">
        <f t="shared" si="1"/>
        <v>109811</v>
      </c>
      <c r="L29" s="65">
        <f t="shared" si="2"/>
        <v>0.11129408097370086</v>
      </c>
      <c r="M29" s="64">
        <f t="shared" si="3"/>
        <v>317041</v>
      </c>
      <c r="N29" s="65">
        <f t="shared" ref="N29:N30" si="7">I29/$I$29</f>
        <v>1</v>
      </c>
    </row>
    <row r="30" spans="2:18" x14ac:dyDescent="0.25">
      <c r="B30" s="272"/>
      <c r="C30" s="275"/>
      <c r="D30" s="15" t="s">
        <v>44</v>
      </c>
      <c r="E30" s="16">
        <v>1159119</v>
      </c>
      <c r="F30" s="16">
        <v>953288</v>
      </c>
      <c r="G30" s="16">
        <v>1125132</v>
      </c>
      <c r="H30" s="16">
        <v>1207802</v>
      </c>
      <c r="I30" s="16">
        <v>1223794</v>
      </c>
      <c r="J30" s="17">
        <f t="shared" si="0"/>
        <v>1.3240580823677961E-2</v>
      </c>
      <c r="K30" s="16">
        <f t="shared" si="1"/>
        <v>15992</v>
      </c>
      <c r="L30" s="17">
        <f t="shared" si="2"/>
        <v>5.5796686966566922E-2</v>
      </c>
      <c r="M30" s="16">
        <f t="shared" si="3"/>
        <v>64675</v>
      </c>
      <c r="N30" s="18">
        <f t="shared" si="7"/>
        <v>0.38657695139713916</v>
      </c>
    </row>
    <row r="31" spans="2:18" x14ac:dyDescent="0.25">
      <c r="B31" s="272"/>
      <c r="C31" s="275"/>
      <c r="D31" s="19" t="s">
        <v>45</v>
      </c>
      <c r="E31" s="20">
        <v>827986</v>
      </c>
      <c r="F31" s="20">
        <v>627412</v>
      </c>
      <c r="G31" s="20">
        <v>801936</v>
      </c>
      <c r="H31" s="20">
        <v>863416</v>
      </c>
      <c r="I31" s="20">
        <v>870321</v>
      </c>
      <c r="J31" s="67">
        <f>I31/H31-1</f>
        <v>7.997303733078942E-3</v>
      </c>
      <c r="K31" s="20">
        <f t="shared" si="1"/>
        <v>6905</v>
      </c>
      <c r="L31" s="67">
        <f t="shared" si="2"/>
        <v>5.1130091571596648E-2</v>
      </c>
      <c r="M31" s="20">
        <f t="shared" si="3"/>
        <v>42335</v>
      </c>
      <c r="N31" s="68">
        <f>I31/$I$29</f>
        <v>0.27492048409855707</v>
      </c>
    </row>
    <row r="32" spans="2:18" x14ac:dyDescent="0.25">
      <c r="B32" s="272"/>
      <c r="C32" s="275"/>
      <c r="D32" s="19" t="s">
        <v>46</v>
      </c>
      <c r="E32" s="20">
        <v>18601</v>
      </c>
      <c r="F32" s="20">
        <v>14521</v>
      </c>
      <c r="G32" s="20">
        <v>14638</v>
      </c>
      <c r="H32" s="20">
        <v>17811</v>
      </c>
      <c r="I32" s="20">
        <v>17886</v>
      </c>
      <c r="J32" s="67">
        <f t="shared" ref="J32:J41" si="8">I32/H32-1</f>
        <v>4.2108809162877403E-3</v>
      </c>
      <c r="K32" s="20">
        <f t="shared" si="1"/>
        <v>75</v>
      </c>
      <c r="L32" s="67">
        <f t="shared" si="2"/>
        <v>-3.8438793613246647E-2</v>
      </c>
      <c r="M32" s="20">
        <f t="shared" si="3"/>
        <v>-715</v>
      </c>
      <c r="N32" s="68">
        <f t="shared" ref="N32:N39" si="9">I32/$I$29</f>
        <v>5.6499013336306853E-3</v>
      </c>
    </row>
    <row r="33" spans="2:14" x14ac:dyDescent="0.25">
      <c r="B33" s="272"/>
      <c r="C33" s="275"/>
      <c r="D33" s="19" t="s">
        <v>47</v>
      </c>
      <c r="E33" s="20">
        <v>73712</v>
      </c>
      <c r="F33" s="20">
        <v>74494</v>
      </c>
      <c r="G33" s="20">
        <v>96232</v>
      </c>
      <c r="H33" s="20">
        <v>103075</v>
      </c>
      <c r="I33" s="20">
        <v>146033</v>
      </c>
      <c r="J33" s="67">
        <f t="shared" si="8"/>
        <v>0.41676449187484832</v>
      </c>
      <c r="K33" s="20">
        <f t="shared" si="1"/>
        <v>42958</v>
      </c>
      <c r="L33" s="67">
        <f t="shared" si="2"/>
        <v>0.98112925982201005</v>
      </c>
      <c r="M33" s="20">
        <f t="shared" si="3"/>
        <v>72321</v>
      </c>
      <c r="N33" s="68">
        <f t="shared" si="9"/>
        <v>4.6129489067096609E-2</v>
      </c>
    </row>
    <row r="34" spans="2:14" x14ac:dyDescent="0.25">
      <c r="B34" s="272"/>
      <c r="C34" s="275"/>
      <c r="D34" s="19" t="s">
        <v>48</v>
      </c>
      <c r="E34" s="20">
        <v>419789</v>
      </c>
      <c r="F34" s="20">
        <v>287185</v>
      </c>
      <c r="G34" s="20">
        <v>375972</v>
      </c>
      <c r="H34" s="20">
        <v>428972</v>
      </c>
      <c r="I34" s="20">
        <v>490987</v>
      </c>
      <c r="J34" s="67">
        <f t="shared" si="8"/>
        <v>0.14456654513581313</v>
      </c>
      <c r="K34" s="20">
        <f t="shared" si="1"/>
        <v>62015</v>
      </c>
      <c r="L34" s="67">
        <f t="shared" si="2"/>
        <v>0.16960425356548181</v>
      </c>
      <c r="M34" s="20">
        <f t="shared" si="3"/>
        <v>71198</v>
      </c>
      <c r="N34" s="68">
        <f t="shared" si="9"/>
        <v>0.15509494051746223</v>
      </c>
    </row>
    <row r="35" spans="2:14" x14ac:dyDescent="0.25">
      <c r="B35" s="272"/>
      <c r="C35" s="275"/>
      <c r="D35" s="19" t="s">
        <v>49</v>
      </c>
      <c r="E35" s="20">
        <v>10636</v>
      </c>
      <c r="F35" s="20">
        <v>10119</v>
      </c>
      <c r="G35" s="20">
        <v>11595</v>
      </c>
      <c r="H35" s="20">
        <v>11107</v>
      </c>
      <c r="I35" s="20">
        <v>12187</v>
      </c>
      <c r="J35" s="67">
        <f t="shared" si="8"/>
        <v>9.7235977311605382E-2</v>
      </c>
      <c r="K35" s="20">
        <f t="shared" si="1"/>
        <v>1080</v>
      </c>
      <c r="L35" s="67">
        <f t="shared" si="2"/>
        <v>0.14582549830763436</v>
      </c>
      <c r="M35" s="20">
        <f t="shared" si="3"/>
        <v>1551</v>
      </c>
      <c r="N35" s="68">
        <f t="shared" si="9"/>
        <v>3.8496783826991593E-3</v>
      </c>
    </row>
    <row r="36" spans="2:14" x14ac:dyDescent="0.25">
      <c r="B36" s="272"/>
      <c r="C36" s="275"/>
      <c r="D36" s="19" t="s">
        <v>50</v>
      </c>
      <c r="E36" s="20">
        <v>84734</v>
      </c>
      <c r="F36" s="20">
        <v>105169</v>
      </c>
      <c r="G36" s="20">
        <v>132612</v>
      </c>
      <c r="H36" s="20">
        <v>146405</v>
      </c>
      <c r="I36" s="20">
        <v>126079</v>
      </c>
      <c r="J36" s="67">
        <f t="shared" si="8"/>
        <v>-0.13883405621392708</v>
      </c>
      <c r="K36" s="20">
        <f t="shared" si="1"/>
        <v>-20326</v>
      </c>
      <c r="L36" s="67">
        <f t="shared" si="2"/>
        <v>0.48793872589515419</v>
      </c>
      <c r="M36" s="20">
        <f t="shared" si="3"/>
        <v>41345</v>
      </c>
      <c r="N36" s="68">
        <f t="shared" si="9"/>
        <v>3.9826339608790291E-2</v>
      </c>
    </row>
    <row r="37" spans="2:14" x14ac:dyDescent="0.25">
      <c r="B37" s="272"/>
      <c r="C37" s="275"/>
      <c r="D37" s="19" t="s">
        <v>51</v>
      </c>
      <c r="E37" s="20">
        <v>40116</v>
      </c>
      <c r="F37" s="20">
        <v>42785</v>
      </c>
      <c r="G37" s="20">
        <v>48246</v>
      </c>
      <c r="H37" s="20">
        <v>49321</v>
      </c>
      <c r="I37" s="20">
        <v>43124</v>
      </c>
      <c r="J37" s="67">
        <f t="shared" si="8"/>
        <v>-0.1256462764339733</v>
      </c>
      <c r="K37" s="20">
        <f t="shared" si="1"/>
        <v>-6197</v>
      </c>
      <c r="L37" s="67">
        <f t="shared" si="2"/>
        <v>7.4982550603250653E-2</v>
      </c>
      <c r="M37" s="20">
        <f t="shared" si="3"/>
        <v>3008</v>
      </c>
      <c r="N37" s="68">
        <f t="shared" si="9"/>
        <v>1.3622181880324817E-2</v>
      </c>
    </row>
    <row r="38" spans="2:14" x14ac:dyDescent="0.25">
      <c r="B38" s="272"/>
      <c r="C38" s="275"/>
      <c r="D38" s="19" t="s">
        <v>52</v>
      </c>
      <c r="E38" s="20">
        <v>161488</v>
      </c>
      <c r="F38" s="20">
        <v>137179</v>
      </c>
      <c r="G38" s="20">
        <v>154114</v>
      </c>
      <c r="H38" s="20">
        <v>170708</v>
      </c>
      <c r="I38" s="20">
        <v>177711</v>
      </c>
      <c r="J38" s="21">
        <f t="shared" si="8"/>
        <v>4.1023267802329233E-2</v>
      </c>
      <c r="K38" s="20">
        <f t="shared" si="1"/>
        <v>7003</v>
      </c>
      <c r="L38" s="21">
        <f t="shared" si="2"/>
        <v>0.10045947686515411</v>
      </c>
      <c r="M38" s="20">
        <f t="shared" si="3"/>
        <v>16223</v>
      </c>
      <c r="N38" s="22">
        <f t="shared" si="9"/>
        <v>5.6136062613264162E-2</v>
      </c>
    </row>
    <row r="39" spans="2:14" x14ac:dyDescent="0.25">
      <c r="B39" s="272"/>
      <c r="C39" s="276"/>
      <c r="D39" s="23" t="s">
        <v>53</v>
      </c>
      <c r="E39" s="69">
        <v>52497</v>
      </c>
      <c r="F39" s="69">
        <v>42046</v>
      </c>
      <c r="G39" s="69">
        <v>49304</v>
      </c>
      <c r="H39" s="69">
        <v>57291</v>
      </c>
      <c r="I39" s="69">
        <v>57597</v>
      </c>
      <c r="J39" s="25">
        <f t="shared" si="8"/>
        <v>5.3411530606901625E-3</v>
      </c>
      <c r="K39" s="69">
        <f t="shared" si="1"/>
        <v>306</v>
      </c>
      <c r="L39" s="25">
        <f t="shared" si="2"/>
        <v>9.714840848048456E-2</v>
      </c>
      <c r="M39" s="69">
        <f t="shared" si="3"/>
        <v>5100</v>
      </c>
      <c r="N39" s="46">
        <f t="shared" si="9"/>
        <v>1.8193971101035815E-2</v>
      </c>
    </row>
    <row r="40" spans="2:14" x14ac:dyDescent="0.25">
      <c r="B40" s="272"/>
      <c r="C40" s="287" t="s">
        <v>22</v>
      </c>
      <c r="D40" s="63" t="s">
        <v>43</v>
      </c>
      <c r="E40" s="73">
        <v>6.7786769972468175</v>
      </c>
      <c r="F40" s="73">
        <v>6.2514251147176472</v>
      </c>
      <c r="G40" s="73">
        <v>6.4930304248760216</v>
      </c>
      <c r="H40" s="73">
        <v>6.478512780395973</v>
      </c>
      <c r="I40" s="73">
        <v>6.4268249356955938</v>
      </c>
      <c r="J40" s="65">
        <f t="shared" si="8"/>
        <v>-7.9783503486767771E-3</v>
      </c>
      <c r="K40" s="73">
        <f t="shared" si="1"/>
        <v>-5.1687844700379237E-2</v>
      </c>
      <c r="L40" s="65">
        <f t="shared" si="2"/>
        <v>-5.1905712824807826E-2</v>
      </c>
      <c r="M40" s="73">
        <f t="shared" si="3"/>
        <v>-0.35185206155122373</v>
      </c>
      <c r="N40" s="65"/>
    </row>
    <row r="41" spans="2:14" x14ac:dyDescent="0.25">
      <c r="B41" s="272"/>
      <c r="C41" s="288"/>
      <c r="D41" s="26" t="s">
        <v>44</v>
      </c>
      <c r="E41" s="35">
        <v>7.3055867189371115</v>
      </c>
      <c r="F41" s="35">
        <v>6.852862524082008</v>
      </c>
      <c r="G41" s="35">
        <v>7.0641728353204876</v>
      </c>
      <c r="H41" s="35">
        <v>7.0118722097404369</v>
      </c>
      <c r="I41" s="35">
        <v>7.0798877672037257</v>
      </c>
      <c r="J41" s="36">
        <f t="shared" si="8"/>
        <v>9.7000566223677254E-3</v>
      </c>
      <c r="K41" s="37">
        <f t="shared" si="1"/>
        <v>6.80155574632888E-2</v>
      </c>
      <c r="L41" s="36">
        <f t="shared" si="2"/>
        <v>-3.0894021304044283E-2</v>
      </c>
      <c r="M41" s="37">
        <f t="shared" si="3"/>
        <v>-0.22569895173338583</v>
      </c>
      <c r="N41" s="38"/>
    </row>
    <row r="42" spans="2:14" x14ac:dyDescent="0.25">
      <c r="B42" s="272"/>
      <c r="C42" s="288"/>
      <c r="D42" s="4" t="s">
        <v>45</v>
      </c>
      <c r="E42" s="39">
        <v>7.5382472368397098</v>
      </c>
      <c r="F42" s="39">
        <v>7.0135595872877472</v>
      </c>
      <c r="G42" s="39">
        <v>7.0836770928106425</v>
      </c>
      <c r="H42" s="39">
        <v>7.2239690096301068</v>
      </c>
      <c r="I42" s="39">
        <v>6.9581148065238247</v>
      </c>
      <c r="J42" s="74">
        <f t="shared" si="0"/>
        <v>-3.6801681008304166E-2</v>
      </c>
      <c r="K42" s="41">
        <f t="shared" si="1"/>
        <v>-0.26585420310628205</v>
      </c>
      <c r="L42" s="74">
        <f t="shared" si="2"/>
        <v>-7.6958530556115901E-2</v>
      </c>
      <c r="M42" s="41">
        <f t="shared" si="3"/>
        <v>-0.58013243031588502</v>
      </c>
      <c r="N42" s="75"/>
    </row>
    <row r="43" spans="2:14" x14ac:dyDescent="0.25">
      <c r="B43" s="272"/>
      <c r="C43" s="288"/>
      <c r="D43" s="4" t="s">
        <v>46</v>
      </c>
      <c r="E43" s="39">
        <v>5.3313270278016622</v>
      </c>
      <c r="F43" s="39">
        <v>4.5606155778894468</v>
      </c>
      <c r="G43" s="39">
        <v>4.2964484884062228</v>
      </c>
      <c r="H43" s="39">
        <v>4.1927966101694913</v>
      </c>
      <c r="I43" s="39">
        <v>4.5166666666666666</v>
      </c>
      <c r="J43" s="74">
        <f t="shared" si="0"/>
        <v>7.7244399528381358E-2</v>
      </c>
      <c r="K43" s="41">
        <f t="shared" si="1"/>
        <v>0.32387005649717526</v>
      </c>
      <c r="L43" s="74">
        <f t="shared" si="2"/>
        <v>-0.15280630073651957</v>
      </c>
      <c r="M43" s="41">
        <f t="shared" si="3"/>
        <v>-0.81466036113499563</v>
      </c>
      <c r="N43" s="75"/>
    </row>
    <row r="44" spans="2:14" x14ac:dyDescent="0.25">
      <c r="B44" s="272"/>
      <c r="C44" s="288"/>
      <c r="D44" s="4" t="s">
        <v>47</v>
      </c>
      <c r="E44" s="39">
        <v>5.6187209390959678</v>
      </c>
      <c r="F44" s="39">
        <v>5.4538399590013906</v>
      </c>
      <c r="G44" s="39">
        <v>6.51228260133992</v>
      </c>
      <c r="H44" s="39">
        <v>5.9405797936718345</v>
      </c>
      <c r="I44" s="39">
        <v>5.9375076235007116</v>
      </c>
      <c r="J44" s="74">
        <f t="shared" si="0"/>
        <v>-5.171498873554059E-4</v>
      </c>
      <c r="K44" s="41">
        <f t="shared" si="1"/>
        <v>-3.0721701711229343E-3</v>
      </c>
      <c r="L44" s="74">
        <f t="shared" si="2"/>
        <v>5.6736522041266557E-2</v>
      </c>
      <c r="M44" s="41">
        <f t="shared" si="3"/>
        <v>0.31878668440474378</v>
      </c>
      <c r="N44" s="75"/>
    </row>
    <row r="45" spans="2:14" x14ac:dyDescent="0.25">
      <c r="B45" s="272"/>
      <c r="C45" s="288"/>
      <c r="D45" s="4" t="s">
        <v>48</v>
      </c>
      <c r="E45" s="39">
        <v>6.2663492110880563</v>
      </c>
      <c r="F45" s="39">
        <v>5.4833505174323136</v>
      </c>
      <c r="G45" s="39">
        <v>5.8589082295741068</v>
      </c>
      <c r="H45" s="39">
        <v>6.0482481494536486</v>
      </c>
      <c r="I45" s="39">
        <v>5.9983995699607835</v>
      </c>
      <c r="J45" s="74">
        <f t="shared" si="0"/>
        <v>-8.2418211457425672E-3</v>
      </c>
      <c r="K45" s="41">
        <f t="shared" si="1"/>
        <v>-4.9848579492865142E-2</v>
      </c>
      <c r="L45" s="74">
        <f t="shared" si="2"/>
        <v>-4.2760087588662676E-2</v>
      </c>
      <c r="M45" s="41">
        <f t="shared" si="3"/>
        <v>-0.26794964112727282</v>
      </c>
      <c r="N45" s="75"/>
    </row>
    <row r="46" spans="2:14" x14ac:dyDescent="0.25">
      <c r="B46" s="272"/>
      <c r="C46" s="288"/>
      <c r="D46" s="4" t="s">
        <v>49</v>
      </c>
      <c r="E46" s="39">
        <v>2.2741073337609579</v>
      </c>
      <c r="F46" s="39">
        <v>2.9937869822485208</v>
      </c>
      <c r="G46" s="39">
        <v>2.8807453416149067</v>
      </c>
      <c r="H46" s="39">
        <v>2.5134645847476804</v>
      </c>
      <c r="I46" s="39">
        <v>2.4775360845700347</v>
      </c>
      <c r="J46" s="74">
        <f t="shared" si="0"/>
        <v>-1.4294412738364626E-2</v>
      </c>
      <c r="K46" s="41">
        <f t="shared" si="1"/>
        <v>-3.5928500177645706E-2</v>
      </c>
      <c r="L46" s="74">
        <f t="shared" si="2"/>
        <v>8.9454331283758126E-2</v>
      </c>
      <c r="M46" s="41">
        <f t="shared" si="3"/>
        <v>0.20342875080907685</v>
      </c>
      <c r="N46" s="75"/>
    </row>
    <row r="47" spans="2:14" x14ac:dyDescent="0.25">
      <c r="B47" s="272"/>
      <c r="C47" s="288"/>
      <c r="D47" s="4" t="s">
        <v>50</v>
      </c>
      <c r="E47" s="39">
        <v>7.1109432695535411</v>
      </c>
      <c r="F47" s="39">
        <v>7.8932002401681176</v>
      </c>
      <c r="G47" s="39">
        <v>6.6140648379052367</v>
      </c>
      <c r="H47" s="39">
        <v>5.6104617742862617</v>
      </c>
      <c r="I47" s="39">
        <v>5.9437582500471429</v>
      </c>
      <c r="J47" s="74">
        <f t="shared" si="0"/>
        <v>5.94062466102947E-2</v>
      </c>
      <c r="K47" s="41">
        <f t="shared" si="1"/>
        <v>0.33329647576088117</v>
      </c>
      <c r="L47" s="74">
        <f t="shared" si="2"/>
        <v>-0.16413926750110042</v>
      </c>
      <c r="M47" s="41">
        <f t="shared" si="3"/>
        <v>-1.1671850195063982</v>
      </c>
      <c r="N47" s="75"/>
    </row>
    <row r="48" spans="2:14" x14ac:dyDescent="0.25">
      <c r="B48" s="272"/>
      <c r="C48" s="288"/>
      <c r="D48" s="4" t="s">
        <v>51</v>
      </c>
      <c r="E48" s="39">
        <v>2.147882422230551</v>
      </c>
      <c r="F48" s="39">
        <v>2.1695147304903402</v>
      </c>
      <c r="G48" s="39">
        <v>2.1997993799015139</v>
      </c>
      <c r="H48" s="39">
        <v>2.3996983408748114</v>
      </c>
      <c r="I48" s="39">
        <v>2.2301287686818019</v>
      </c>
      <c r="J48" s="74">
        <f t="shared" si="0"/>
        <v>-7.0662870121914079E-2</v>
      </c>
      <c r="K48" s="41">
        <f t="shared" si="1"/>
        <v>-0.1695695721930095</v>
      </c>
      <c r="L48" s="74">
        <f t="shared" si="2"/>
        <v>3.8291829012613743E-2</v>
      </c>
      <c r="M48" s="41">
        <f t="shared" si="3"/>
        <v>8.224634645125084E-2</v>
      </c>
      <c r="N48" s="75"/>
    </row>
    <row r="49" spans="2:14" x14ac:dyDescent="0.25">
      <c r="B49" s="272"/>
      <c r="C49" s="288"/>
      <c r="D49" s="4" t="s">
        <v>52</v>
      </c>
      <c r="E49" s="39">
        <v>7.0818751918607203</v>
      </c>
      <c r="F49" s="39">
        <v>5.9282195332757128</v>
      </c>
      <c r="G49" s="39">
        <v>6.9025843149549875</v>
      </c>
      <c r="H49" s="39">
        <v>6.8264086055904345</v>
      </c>
      <c r="I49" s="39">
        <v>6.499798836911598</v>
      </c>
      <c r="J49" s="40">
        <f t="shared" si="0"/>
        <v>-4.7845036467837887E-2</v>
      </c>
      <c r="K49" s="41">
        <f t="shared" si="1"/>
        <v>-0.32660976867883651</v>
      </c>
      <c r="L49" s="40">
        <f t="shared" si="2"/>
        <v>-8.219240514406545E-2</v>
      </c>
      <c r="M49" s="41">
        <f t="shared" si="3"/>
        <v>-0.58207635494912235</v>
      </c>
      <c r="N49" s="42"/>
    </row>
    <row r="50" spans="2:14" x14ac:dyDescent="0.25">
      <c r="B50" s="272"/>
      <c r="C50" s="289"/>
      <c r="D50" s="32" t="s">
        <v>53</v>
      </c>
      <c r="E50" s="76">
        <v>5.2137252954613169</v>
      </c>
      <c r="F50" s="76">
        <v>4.361165854164506</v>
      </c>
      <c r="G50" s="76">
        <v>5.1535486568412248</v>
      </c>
      <c r="H50" s="76">
        <v>5.0570218024538791</v>
      </c>
      <c r="I50" s="76">
        <v>5.0404305592018899</v>
      </c>
      <c r="J50" s="61">
        <f t="shared" si="0"/>
        <v>-3.2808328498680206E-3</v>
      </c>
      <c r="K50" s="77">
        <f t="shared" si="1"/>
        <v>-1.6591243251989241E-2</v>
      </c>
      <c r="L50" s="61">
        <f t="shared" si="2"/>
        <v>-3.3238179313030636E-2</v>
      </c>
      <c r="M50" s="77">
        <f t="shared" si="3"/>
        <v>-0.17329473625942704</v>
      </c>
      <c r="N50" s="55"/>
    </row>
    <row r="51" spans="2:14" x14ac:dyDescent="0.25">
      <c r="B51" s="272"/>
      <c r="C51" s="280" t="s">
        <v>34</v>
      </c>
      <c r="D51" s="63" t="s">
        <v>43</v>
      </c>
      <c r="E51" s="65">
        <v>0.6915</v>
      </c>
      <c r="F51" s="65">
        <v>0.65</v>
      </c>
      <c r="G51" s="65">
        <v>0.72849999999999993</v>
      </c>
      <c r="H51" s="65">
        <v>19.420500000000001</v>
      </c>
      <c r="I51" s="65">
        <v>19.465100000000003</v>
      </c>
      <c r="J51" s="65">
        <f t="shared" si="0"/>
        <v>2.2965423135348217E-3</v>
      </c>
      <c r="K51" s="73">
        <f t="shared" ref="K51" si="10">(I51-H51)*100</f>
        <v>4.4600000000002638</v>
      </c>
      <c r="L51" s="65">
        <f t="shared" si="2"/>
        <v>27.149096167751271</v>
      </c>
      <c r="M51" s="73">
        <f t="shared" ref="M51" si="11">(I51-E51)*100</f>
        <v>1877.3600000000001</v>
      </c>
      <c r="N51" s="65"/>
    </row>
    <row r="52" spans="2:14" x14ac:dyDescent="0.25">
      <c r="B52" s="272"/>
      <c r="C52" s="281"/>
      <c r="D52" s="15" t="s">
        <v>44</v>
      </c>
      <c r="E52" s="18">
        <v>0.79150000000000009</v>
      </c>
      <c r="F52" s="18">
        <v>0.76</v>
      </c>
      <c r="G52" s="18">
        <v>0.8234999999999999</v>
      </c>
      <c r="H52" s="18">
        <v>0.83819999999999995</v>
      </c>
      <c r="I52" s="18">
        <v>0.8397</v>
      </c>
      <c r="J52" s="17">
        <f t="shared" si="0"/>
        <v>1.7895490336437003E-3</v>
      </c>
      <c r="K52" s="44">
        <f>(I52-H52)*100</f>
        <v>0.15000000000000568</v>
      </c>
      <c r="L52" s="17">
        <f t="shared" si="2"/>
        <v>6.089703095388499E-2</v>
      </c>
      <c r="M52" s="44">
        <f>(I52-E52)*100</f>
        <v>4.8199999999999914</v>
      </c>
      <c r="N52" s="18"/>
    </row>
    <row r="53" spans="2:14" x14ac:dyDescent="0.25">
      <c r="B53" s="272"/>
      <c r="C53" s="281"/>
      <c r="D53" s="19" t="s">
        <v>45</v>
      </c>
      <c r="E53" s="68">
        <v>0.65040000000000009</v>
      </c>
      <c r="F53" s="68">
        <v>0.57179999999999997</v>
      </c>
      <c r="G53" s="68">
        <v>0.66269999999999996</v>
      </c>
      <c r="H53" s="68">
        <v>0.74870000000000003</v>
      </c>
      <c r="I53" s="68">
        <v>0.73659999999999992</v>
      </c>
      <c r="J53" s="67">
        <f t="shared" si="0"/>
        <v>-1.6161346333645077E-2</v>
      </c>
      <c r="K53" s="45">
        <f t="shared" ref="K53:K61" si="12">(I53-H53)*100</f>
        <v>-1.2100000000000111</v>
      </c>
      <c r="L53" s="67">
        <f t="shared" si="2"/>
        <v>0.13253382533825309</v>
      </c>
      <c r="M53" s="45">
        <f t="shared" ref="M53:M61" si="13">(I53-E53)*100</f>
        <v>8.6199999999999832</v>
      </c>
      <c r="N53" s="68"/>
    </row>
    <row r="54" spans="2:14" x14ac:dyDescent="0.25">
      <c r="B54" s="272"/>
      <c r="C54" s="281"/>
      <c r="D54" s="19" t="s">
        <v>46</v>
      </c>
      <c r="E54" s="68">
        <v>0.53239999999999998</v>
      </c>
      <c r="F54" s="68">
        <v>0.58409999999999995</v>
      </c>
      <c r="G54" s="68">
        <v>0.52579999999999993</v>
      </c>
      <c r="H54" s="68">
        <v>0.63</v>
      </c>
      <c r="I54" s="68">
        <v>0.63259999999999994</v>
      </c>
      <c r="J54" s="67">
        <f t="shared" si="0"/>
        <v>4.1269841269839791E-3</v>
      </c>
      <c r="K54" s="45">
        <f t="shared" si="12"/>
        <v>0.25999999999999357</v>
      </c>
      <c r="L54" s="67">
        <f t="shared" si="2"/>
        <v>0.1882043576258452</v>
      </c>
      <c r="M54" s="45">
        <f t="shared" si="13"/>
        <v>10.019999999999996</v>
      </c>
      <c r="N54" s="68"/>
    </row>
    <row r="55" spans="2:14" x14ac:dyDescent="0.25">
      <c r="B55" s="272"/>
      <c r="C55" s="281"/>
      <c r="D55" s="19" t="s">
        <v>47</v>
      </c>
      <c r="E55" s="68">
        <v>0.58420000000000005</v>
      </c>
      <c r="F55" s="68">
        <v>0.56200000000000006</v>
      </c>
      <c r="G55" s="68">
        <v>0.68049999999999999</v>
      </c>
      <c r="H55" s="68">
        <v>0.77760000000000007</v>
      </c>
      <c r="I55" s="68">
        <v>1.0205</v>
      </c>
      <c r="J55" s="67">
        <f t="shared" si="0"/>
        <v>0.31237139917695456</v>
      </c>
      <c r="K55" s="45">
        <f t="shared" si="12"/>
        <v>24.289999999999988</v>
      </c>
      <c r="L55" s="67">
        <f t="shared" si="2"/>
        <v>0.74683327627524809</v>
      </c>
      <c r="M55" s="45">
        <f t="shared" si="13"/>
        <v>43.629999999999988</v>
      </c>
      <c r="N55" s="68"/>
    </row>
    <row r="56" spans="2:14" x14ac:dyDescent="0.25">
      <c r="B56" s="272"/>
      <c r="C56" s="281"/>
      <c r="D56" s="19" t="s">
        <v>48</v>
      </c>
      <c r="E56" s="68">
        <v>0.62960000000000005</v>
      </c>
      <c r="F56" s="68">
        <v>0.5877</v>
      </c>
      <c r="G56" s="68">
        <v>0.67110000000000003</v>
      </c>
      <c r="H56" s="68">
        <v>0.71200000000000008</v>
      </c>
      <c r="I56" s="68">
        <v>0.78510000000000002</v>
      </c>
      <c r="J56" s="67">
        <f t="shared" si="0"/>
        <v>0.10266853932584263</v>
      </c>
      <c r="K56" s="45">
        <f t="shared" si="12"/>
        <v>7.3099999999999943</v>
      </c>
      <c r="L56" s="67">
        <f t="shared" si="2"/>
        <v>0.246982210927573</v>
      </c>
      <c r="M56" s="45">
        <f t="shared" si="13"/>
        <v>15.549999999999997</v>
      </c>
      <c r="N56" s="68"/>
    </row>
    <row r="57" spans="2:14" x14ac:dyDescent="0.25">
      <c r="B57" s="272"/>
      <c r="C57" s="281"/>
      <c r="D57" s="19" t="s">
        <v>49</v>
      </c>
      <c r="E57" s="68">
        <v>0.441</v>
      </c>
      <c r="F57" s="68">
        <v>0.52229999999999999</v>
      </c>
      <c r="G57" s="68">
        <v>0.56420000000000003</v>
      </c>
      <c r="H57" s="68">
        <v>0.53239999999999998</v>
      </c>
      <c r="I57" s="68">
        <v>0.58409999999999995</v>
      </c>
      <c r="J57" s="67">
        <f t="shared" si="0"/>
        <v>9.710743801652888E-2</v>
      </c>
      <c r="K57" s="45">
        <f t="shared" si="12"/>
        <v>5.1699999999999964</v>
      </c>
      <c r="L57" s="67">
        <f t="shared" si="2"/>
        <v>0.32448979591836724</v>
      </c>
      <c r="M57" s="45">
        <f t="shared" si="13"/>
        <v>14.309999999999995</v>
      </c>
      <c r="N57" s="68"/>
    </row>
    <row r="58" spans="2:14" x14ac:dyDescent="0.25">
      <c r="B58" s="272"/>
      <c r="C58" s="281"/>
      <c r="D58" s="19" t="s">
        <v>50</v>
      </c>
      <c r="E58" s="68">
        <v>0.6633</v>
      </c>
      <c r="F58" s="68">
        <v>0.81379999999999997</v>
      </c>
      <c r="G58" s="68">
        <v>0.89290000000000003</v>
      </c>
      <c r="H58" s="68">
        <v>0.99150000000000005</v>
      </c>
      <c r="I58" s="68">
        <v>0.8478</v>
      </c>
      <c r="J58" s="67">
        <f t="shared" si="0"/>
        <v>-0.14493192133131627</v>
      </c>
      <c r="K58" s="45">
        <f t="shared" si="12"/>
        <v>-14.370000000000005</v>
      </c>
      <c r="L58" s="67">
        <f t="shared" si="2"/>
        <v>0.27815468113975572</v>
      </c>
      <c r="M58" s="45">
        <f t="shared" si="13"/>
        <v>18.45</v>
      </c>
      <c r="N58" s="68"/>
    </row>
    <row r="59" spans="2:14" x14ac:dyDescent="0.25">
      <c r="B59" s="272"/>
      <c r="C59" s="281"/>
      <c r="D59" s="19" t="s">
        <v>51</v>
      </c>
      <c r="E59" s="68">
        <v>0.47789999999999999</v>
      </c>
      <c r="F59" s="68">
        <v>0.5554</v>
      </c>
      <c r="G59" s="68">
        <v>0.54949999999999999</v>
      </c>
      <c r="H59" s="68">
        <v>0.57689999999999997</v>
      </c>
      <c r="I59" s="68">
        <v>0.52039999999999997</v>
      </c>
      <c r="J59" s="67">
        <f t="shared" si="0"/>
        <v>-9.793725082336624E-2</v>
      </c>
      <c r="K59" s="45">
        <f t="shared" si="12"/>
        <v>-5.6499999999999995</v>
      </c>
      <c r="L59" s="67">
        <f t="shared" si="2"/>
        <v>8.8930738648252738E-2</v>
      </c>
      <c r="M59" s="45">
        <f t="shared" si="13"/>
        <v>4.2499999999999982</v>
      </c>
      <c r="N59" s="68"/>
    </row>
    <row r="60" spans="2:14" x14ac:dyDescent="0.25">
      <c r="B60" s="272"/>
      <c r="C60" s="281"/>
      <c r="D60" s="19" t="s">
        <v>52</v>
      </c>
      <c r="E60" s="22">
        <v>0.75609999999999999</v>
      </c>
      <c r="F60" s="22">
        <v>0.69010000000000005</v>
      </c>
      <c r="G60" s="22">
        <v>0.77500000000000002</v>
      </c>
      <c r="H60" s="22">
        <v>0.85840000000000005</v>
      </c>
      <c r="I60" s="22">
        <v>0.89359999999999995</v>
      </c>
      <c r="J60" s="21">
        <f t="shared" si="0"/>
        <v>4.1006523765144243E-2</v>
      </c>
      <c r="K60" s="45">
        <f t="shared" si="12"/>
        <v>3.5199999999999898</v>
      </c>
      <c r="L60" s="21">
        <f t="shared" si="2"/>
        <v>0.18185425208305772</v>
      </c>
      <c r="M60" s="45">
        <f t="shared" si="13"/>
        <v>13.749999999999996</v>
      </c>
      <c r="N60" s="22"/>
    </row>
    <row r="61" spans="2:14" x14ac:dyDescent="0.25">
      <c r="B61" s="272"/>
      <c r="C61" s="282"/>
      <c r="D61" s="23" t="s">
        <v>53</v>
      </c>
      <c r="E61" s="46">
        <v>0.50070000000000003</v>
      </c>
      <c r="F61" s="46">
        <v>0.39140000000000003</v>
      </c>
      <c r="G61" s="46">
        <v>0.51619999999999999</v>
      </c>
      <c r="H61" s="46">
        <v>0.59499999999999997</v>
      </c>
      <c r="I61" s="46">
        <v>0.5968</v>
      </c>
      <c r="J61" s="25">
        <f t="shared" si="0"/>
        <v>3.0252100840335583E-3</v>
      </c>
      <c r="K61" s="78">
        <f t="shared" si="12"/>
        <v>0.18000000000000238</v>
      </c>
      <c r="L61" s="25">
        <f t="shared" si="2"/>
        <v>0.19193129618534033</v>
      </c>
      <c r="M61" s="78">
        <f t="shared" si="13"/>
        <v>9.6099999999999959</v>
      </c>
      <c r="N61" s="46"/>
    </row>
    <row r="62" spans="2:14" x14ac:dyDescent="0.25">
      <c r="B62" s="272"/>
      <c r="C62" s="283" t="s">
        <v>54</v>
      </c>
      <c r="D62" s="63" t="s">
        <v>43</v>
      </c>
      <c r="E62" s="64">
        <v>132895</v>
      </c>
      <c r="F62" s="64">
        <v>113857</v>
      </c>
      <c r="G62" s="64">
        <v>124421</v>
      </c>
      <c r="H62" s="64">
        <v>378069</v>
      </c>
      <c r="I62" s="64">
        <v>385509</v>
      </c>
      <c r="J62" s="65">
        <f t="shared" si="0"/>
        <v>1.9678947493711574E-2</v>
      </c>
      <c r="K62" s="64">
        <f t="shared" ref="K62:K63" si="14">I62-H62</f>
        <v>7440</v>
      </c>
      <c r="L62" s="65">
        <f t="shared" si="2"/>
        <v>1.9008540577147373</v>
      </c>
      <c r="M62" s="64">
        <f t="shared" ref="M62:M63" si="15">I62-E62</f>
        <v>252614</v>
      </c>
      <c r="N62" s="65">
        <f t="shared" ref="N62:N63" si="16">I62/$I$62</f>
        <v>1</v>
      </c>
    </row>
    <row r="63" spans="2:14" x14ac:dyDescent="0.25">
      <c r="B63" s="272"/>
      <c r="C63" s="284"/>
      <c r="D63" s="26" t="s">
        <v>44</v>
      </c>
      <c r="E63" s="27">
        <v>47242</v>
      </c>
      <c r="F63" s="27">
        <v>40464</v>
      </c>
      <c r="G63" s="27">
        <v>44073</v>
      </c>
      <c r="H63" s="27">
        <v>46483</v>
      </c>
      <c r="I63" s="27">
        <v>47015</v>
      </c>
      <c r="J63" s="36">
        <f t="shared" si="0"/>
        <v>1.1445044424843509E-2</v>
      </c>
      <c r="K63" s="27">
        <f t="shared" si="14"/>
        <v>532</v>
      </c>
      <c r="L63" s="36">
        <f t="shared" si="2"/>
        <v>-4.8050463570551427E-3</v>
      </c>
      <c r="M63" s="27">
        <f t="shared" si="15"/>
        <v>-227</v>
      </c>
      <c r="N63" s="38">
        <f t="shared" si="16"/>
        <v>0.12195564824686324</v>
      </c>
    </row>
    <row r="64" spans="2:14" x14ac:dyDescent="0.25">
      <c r="B64" s="272"/>
      <c r="C64" s="284"/>
      <c r="D64" s="4" t="s">
        <v>45</v>
      </c>
      <c r="E64" s="29">
        <v>41069</v>
      </c>
      <c r="F64" s="29">
        <v>35395</v>
      </c>
      <c r="G64" s="29">
        <v>39033</v>
      </c>
      <c r="H64" s="29">
        <v>37203</v>
      </c>
      <c r="I64" s="29">
        <v>38115</v>
      </c>
      <c r="J64" s="74">
        <f>I64/H64-1</f>
        <v>2.4514152084509355E-2</v>
      </c>
      <c r="K64" s="29">
        <f>I64-H64</f>
        <v>912</v>
      </c>
      <c r="L64" s="74">
        <f>I64/E64-1</f>
        <v>-7.1927731378898963E-2</v>
      </c>
      <c r="M64" s="29">
        <f>I64-E64</f>
        <v>-2954</v>
      </c>
      <c r="N64" s="75">
        <f>I64/$I$62</f>
        <v>9.8869287098355685E-2</v>
      </c>
    </row>
    <row r="65" spans="2:14" x14ac:dyDescent="0.25">
      <c r="B65" s="272"/>
      <c r="C65" s="284"/>
      <c r="D65" s="4" t="s">
        <v>46</v>
      </c>
      <c r="E65" s="29">
        <v>1127</v>
      </c>
      <c r="F65" s="29">
        <v>802</v>
      </c>
      <c r="G65" s="29">
        <v>898</v>
      </c>
      <c r="H65" s="29">
        <v>912</v>
      </c>
      <c r="I65" s="29">
        <v>912</v>
      </c>
      <c r="J65" s="74">
        <f t="shared" ref="J65:J72" si="17">I65/H65-1</f>
        <v>0</v>
      </c>
      <c r="K65" s="29">
        <f t="shared" ref="K65:K72" si="18">I65-H65</f>
        <v>0</v>
      </c>
      <c r="L65" s="74">
        <f t="shared" ref="L65:L72" si="19">I65/E65-1</f>
        <v>-0.1907719609582964</v>
      </c>
      <c r="M65" s="29">
        <f t="shared" ref="M65:M72" si="20">I65-E65</f>
        <v>-215</v>
      </c>
      <c r="N65" s="75">
        <f t="shared" ref="N65:N72" si="21">I65/$I$62</f>
        <v>2.3657035244313363E-3</v>
      </c>
    </row>
    <row r="66" spans="2:14" x14ac:dyDescent="0.25">
      <c r="B66" s="272"/>
      <c r="C66" s="284"/>
      <c r="D66" s="4" t="s">
        <v>47</v>
      </c>
      <c r="E66" s="29">
        <v>4070</v>
      </c>
      <c r="F66" s="29">
        <v>4276</v>
      </c>
      <c r="G66" s="29">
        <v>4562</v>
      </c>
      <c r="H66" s="29">
        <v>4276</v>
      </c>
      <c r="I66" s="29">
        <v>4616</v>
      </c>
      <c r="J66" s="74">
        <f t="shared" si="17"/>
        <v>7.9513564078578014E-2</v>
      </c>
      <c r="K66" s="29">
        <f t="shared" si="18"/>
        <v>340</v>
      </c>
      <c r="L66" s="74">
        <f t="shared" si="19"/>
        <v>0.13415233415233407</v>
      </c>
      <c r="M66" s="29">
        <f t="shared" si="20"/>
        <v>546</v>
      </c>
      <c r="N66" s="75">
        <f t="shared" si="21"/>
        <v>1.1973780119270886E-2</v>
      </c>
    </row>
    <row r="67" spans="2:14" x14ac:dyDescent="0.25">
      <c r="B67" s="272"/>
      <c r="C67" s="284"/>
      <c r="D67" s="4" t="s">
        <v>48</v>
      </c>
      <c r="E67" s="29">
        <v>21508</v>
      </c>
      <c r="F67" s="29">
        <v>15764</v>
      </c>
      <c r="G67" s="29">
        <v>18073</v>
      </c>
      <c r="H67" s="29">
        <v>19434</v>
      </c>
      <c r="I67" s="29">
        <v>20174</v>
      </c>
      <c r="J67" s="74">
        <f t="shared" si="17"/>
        <v>3.8077595965833044E-2</v>
      </c>
      <c r="K67" s="29">
        <f t="shared" si="18"/>
        <v>740</v>
      </c>
      <c r="L67" s="74">
        <f t="shared" si="19"/>
        <v>-6.202343314115677E-2</v>
      </c>
      <c r="M67" s="29">
        <f t="shared" si="20"/>
        <v>-1334</v>
      </c>
      <c r="N67" s="75">
        <f t="shared" si="21"/>
        <v>5.23308145853923E-2</v>
      </c>
    </row>
    <row r="68" spans="2:14" x14ac:dyDescent="0.25">
      <c r="B68" s="272"/>
      <c r="C68" s="284"/>
      <c r="D68" s="4" t="s">
        <v>49</v>
      </c>
      <c r="E68" s="29">
        <v>778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7"/>
        <v>0</v>
      </c>
      <c r="K68" s="29">
        <f t="shared" si="18"/>
        <v>0</v>
      </c>
      <c r="L68" s="74">
        <f t="shared" si="19"/>
        <v>-0.13496143958868889</v>
      </c>
      <c r="M68" s="29">
        <f t="shared" si="20"/>
        <v>-105</v>
      </c>
      <c r="N68" s="75">
        <f t="shared" si="21"/>
        <v>1.745743938533212E-3</v>
      </c>
    </row>
    <row r="69" spans="2:14" x14ac:dyDescent="0.25">
      <c r="B69" s="272"/>
      <c r="C69" s="284"/>
      <c r="D69" s="4" t="s">
        <v>50</v>
      </c>
      <c r="E69" s="29">
        <v>4121</v>
      </c>
      <c r="F69" s="29">
        <v>4169</v>
      </c>
      <c r="G69" s="29">
        <v>4791</v>
      </c>
      <c r="H69" s="29">
        <v>4763</v>
      </c>
      <c r="I69" s="29">
        <v>4797</v>
      </c>
      <c r="J69" s="74">
        <f t="shared" si="17"/>
        <v>7.1383581776192084E-3</v>
      </c>
      <c r="K69" s="29">
        <f t="shared" si="18"/>
        <v>34</v>
      </c>
      <c r="L69" s="74">
        <f t="shared" si="19"/>
        <v>0.16403785488959</v>
      </c>
      <c r="M69" s="29">
        <f t="shared" si="20"/>
        <v>676</v>
      </c>
      <c r="N69" s="75">
        <f t="shared" si="21"/>
        <v>1.2443289261729298E-2</v>
      </c>
    </row>
    <row r="70" spans="2:14" x14ac:dyDescent="0.25">
      <c r="B70" s="272"/>
      <c r="C70" s="284"/>
      <c r="D70" s="4" t="s">
        <v>51</v>
      </c>
      <c r="E70" s="29">
        <v>2708</v>
      </c>
      <c r="F70" s="29">
        <v>2485</v>
      </c>
      <c r="G70" s="29">
        <v>2832</v>
      </c>
      <c r="H70" s="29">
        <v>2758</v>
      </c>
      <c r="I70" s="29">
        <v>2673</v>
      </c>
      <c r="J70" s="74">
        <f t="shared" si="17"/>
        <v>-3.0819434372733823E-2</v>
      </c>
      <c r="K70" s="29">
        <f t="shared" si="18"/>
        <v>-85</v>
      </c>
      <c r="L70" s="74">
        <f t="shared" si="19"/>
        <v>-1.292466765140321E-2</v>
      </c>
      <c r="M70" s="29">
        <f t="shared" si="20"/>
        <v>-35</v>
      </c>
      <c r="N70" s="75">
        <f t="shared" si="21"/>
        <v>6.9336902640405283E-3</v>
      </c>
    </row>
    <row r="71" spans="2:14" x14ac:dyDescent="0.25">
      <c r="B71" s="272"/>
      <c r="C71" s="284"/>
      <c r="D71" s="4" t="s">
        <v>52</v>
      </c>
      <c r="E71" s="29">
        <v>6890</v>
      </c>
      <c r="F71" s="29">
        <v>6412</v>
      </c>
      <c r="G71" s="29">
        <v>6415</v>
      </c>
      <c r="H71" s="29">
        <v>6415</v>
      </c>
      <c r="I71" s="29">
        <v>6415</v>
      </c>
      <c r="J71" s="40">
        <f t="shared" si="17"/>
        <v>0</v>
      </c>
      <c r="K71" s="29">
        <f t="shared" si="18"/>
        <v>0</v>
      </c>
      <c r="L71" s="40">
        <f t="shared" si="19"/>
        <v>-6.8940493468795383E-2</v>
      </c>
      <c r="M71" s="29">
        <f t="shared" si="20"/>
        <v>-475</v>
      </c>
      <c r="N71" s="42">
        <f t="shared" si="21"/>
        <v>1.6640337839064719E-2</v>
      </c>
    </row>
    <row r="72" spans="2:14" x14ac:dyDescent="0.25">
      <c r="B72" s="273"/>
      <c r="C72" s="285"/>
      <c r="D72" s="32" t="s">
        <v>53</v>
      </c>
      <c r="E72" s="71">
        <v>3382</v>
      </c>
      <c r="F72" s="71">
        <v>3465</v>
      </c>
      <c r="G72" s="71">
        <v>3081</v>
      </c>
      <c r="H72" s="71">
        <v>3106</v>
      </c>
      <c r="I72" s="71">
        <v>3113</v>
      </c>
      <c r="J72" s="61">
        <f t="shared" si="17"/>
        <v>2.2537025112685516E-3</v>
      </c>
      <c r="K72" s="71">
        <f t="shared" si="18"/>
        <v>7</v>
      </c>
      <c r="L72" s="61">
        <f t="shared" si="19"/>
        <v>-7.953873447664106E-2</v>
      </c>
      <c r="M72" s="71">
        <f t="shared" si="20"/>
        <v>-269</v>
      </c>
      <c r="N72" s="55">
        <f t="shared" si="21"/>
        <v>8.0750384556521372E-3</v>
      </c>
    </row>
    <row r="73" spans="2:14" ht="7.5" customHeight="1" x14ac:dyDescent="0.25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47"/>
    </row>
    <row r="74" spans="2:14" x14ac:dyDescent="0.25">
      <c r="B74" s="269" t="s">
        <v>55</v>
      </c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</row>
    <row r="76" spans="2:14" x14ac:dyDescent="0.25">
      <c r="B76" s="56"/>
    </row>
    <row r="77" spans="2:14" ht="21.75" customHeight="1" thickBot="1" x14ac:dyDescent="0.3">
      <c r="B77" s="270" t="s">
        <v>56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12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3" t="s">
        <v>231</v>
      </c>
      <c r="F79" s="13" t="s">
        <v>232</v>
      </c>
      <c r="G79" s="13" t="s">
        <v>233</v>
      </c>
      <c r="H79" s="13" t="s">
        <v>234</v>
      </c>
      <c r="I79" s="13" t="s">
        <v>235</v>
      </c>
      <c r="J79" s="14" t="str">
        <f>CONCATENATE("var. ",RIGHT(I79,2),"/",RIGHT(H79,2))</f>
        <v>var. 24/23</v>
      </c>
      <c r="K79" s="14" t="str">
        <f>CONCATENATE("dif. ",RIGHT(I79,2),"/",RIGHT(H79,2))</f>
        <v>dif. 24/23</v>
      </c>
      <c r="L79" s="14" t="str">
        <f>CONCATENATE("var. ",RIGHT(I79,2),"/",RIGHT(E79,2))</f>
        <v>var. 24/19</v>
      </c>
      <c r="M79" s="14" t="str">
        <f>CONCATENATE("dif. ",RIGHT(I79,2),"/",RIGHT(E79,2))</f>
        <v>dif. 24/19</v>
      </c>
      <c r="N79" s="14" t="str">
        <f>CONCATENATE("cuota ",I79)</f>
        <v>cuota acumulado a octubre 2024</v>
      </c>
    </row>
    <row r="80" spans="2:14" ht="15" customHeight="1" x14ac:dyDescent="0.25">
      <c r="B80" s="271" t="s">
        <v>42</v>
      </c>
      <c r="C80" s="274" t="s">
        <v>8</v>
      </c>
      <c r="D80" s="63" t="s">
        <v>43</v>
      </c>
      <c r="E80" s="64">
        <v>4041070</v>
      </c>
      <c r="F80" s="64">
        <v>1678957</v>
      </c>
      <c r="G80" s="64">
        <v>3924823</v>
      </c>
      <c r="H80" s="64">
        <v>4320832</v>
      </c>
      <c r="I80" s="64">
        <v>4588197</v>
      </c>
      <c r="J80" s="65">
        <f t="shared" ref="J80:J81" si="22">I80/H80-1</f>
        <v>6.1878129027002293E-2</v>
      </c>
      <c r="K80" s="64">
        <f t="shared" ref="K80:K81" si="23">I80-H80</f>
        <v>267365</v>
      </c>
      <c r="L80" s="65">
        <f t="shared" ref="L80:L81" si="24">I80/E80-1</f>
        <v>0.13539161657679766</v>
      </c>
      <c r="M80" s="64">
        <f t="shared" ref="M80:M81" si="25">I80-E80</f>
        <v>547127</v>
      </c>
      <c r="N80" s="65">
        <f t="shared" ref="N80:N81" si="26">I80/$I$80</f>
        <v>1</v>
      </c>
    </row>
    <row r="81" spans="2:15" ht="15" customHeight="1" x14ac:dyDescent="0.25">
      <c r="B81" s="272"/>
      <c r="C81" s="275"/>
      <c r="D81" s="15" t="s">
        <v>44</v>
      </c>
      <c r="E81" s="16">
        <v>1485492</v>
      </c>
      <c r="F81" s="16">
        <v>644673</v>
      </c>
      <c r="G81" s="16">
        <v>1457395</v>
      </c>
      <c r="H81" s="16">
        <v>1572308</v>
      </c>
      <c r="I81" s="16">
        <v>1622538</v>
      </c>
      <c r="J81" s="18">
        <f t="shared" si="22"/>
        <v>3.1946666938029944E-2</v>
      </c>
      <c r="K81" s="16">
        <f t="shared" si="23"/>
        <v>50230</v>
      </c>
      <c r="L81" s="18">
        <f t="shared" si="24"/>
        <v>9.2256302962250958E-2</v>
      </c>
      <c r="M81" s="16">
        <f t="shared" si="25"/>
        <v>137046</v>
      </c>
      <c r="N81" s="18">
        <f t="shared" si="26"/>
        <v>0.353633028398737</v>
      </c>
      <c r="O81" s="79"/>
    </row>
    <row r="82" spans="2:15" x14ac:dyDescent="0.25">
      <c r="B82" s="272"/>
      <c r="C82" s="275"/>
      <c r="D82" s="19" t="s">
        <v>45</v>
      </c>
      <c r="E82" s="20">
        <v>1082702</v>
      </c>
      <c r="F82" s="20">
        <v>324977</v>
      </c>
      <c r="G82" s="20">
        <v>1027252</v>
      </c>
      <c r="H82" s="20">
        <v>1094360</v>
      </c>
      <c r="I82" s="20">
        <v>1158457</v>
      </c>
      <c r="J82" s="68">
        <f>I82/H82-1</f>
        <v>5.8570305932234445E-2</v>
      </c>
      <c r="K82" s="20">
        <f>I82-H82</f>
        <v>64097</v>
      </c>
      <c r="L82" s="68">
        <f>I82/E82-1</f>
        <v>6.9968467777837384E-2</v>
      </c>
      <c r="M82" s="20">
        <f>I82-E82</f>
        <v>75755</v>
      </c>
      <c r="N82" s="68">
        <f>I82/$I$80</f>
        <v>0.25248632523843245</v>
      </c>
      <c r="O82" s="79"/>
    </row>
    <row r="83" spans="2:15" x14ac:dyDescent="0.25">
      <c r="B83" s="272"/>
      <c r="C83" s="275"/>
      <c r="D83" s="19" t="s">
        <v>46</v>
      </c>
      <c r="E83" s="20">
        <v>36869</v>
      </c>
      <c r="F83" s="20">
        <v>14685</v>
      </c>
      <c r="G83" s="20">
        <v>29058</v>
      </c>
      <c r="H83" s="20">
        <v>41308</v>
      </c>
      <c r="I83" s="20">
        <v>35995</v>
      </c>
      <c r="J83" s="68">
        <f t="shared" ref="J83:J136" si="27">I83/H83-1</f>
        <v>-0.12861915367483301</v>
      </c>
      <c r="K83" s="20">
        <f t="shared" ref="K83:K112" si="28">I83-H83</f>
        <v>-5313</v>
      </c>
      <c r="L83" s="68">
        <f t="shared" ref="L83:L136" si="29">I83/E83-1</f>
        <v>-2.3705552089831605E-2</v>
      </c>
      <c r="M83" s="20">
        <f t="shared" ref="M83:M112" si="30">I83-E83</f>
        <v>-874</v>
      </c>
      <c r="N83" s="68">
        <f t="shared" ref="N83:N90" si="31">I83/$I$80</f>
        <v>7.845129579222513E-3</v>
      </c>
      <c r="O83" s="79"/>
    </row>
    <row r="84" spans="2:15" x14ac:dyDescent="0.25">
      <c r="B84" s="272"/>
      <c r="C84" s="275"/>
      <c r="D84" s="19" t="s">
        <v>47</v>
      </c>
      <c r="E84" s="20">
        <v>116760</v>
      </c>
      <c r="F84" s="20">
        <v>47843</v>
      </c>
      <c r="G84" s="20">
        <v>132337</v>
      </c>
      <c r="H84" s="20">
        <v>154946</v>
      </c>
      <c r="I84" s="20">
        <v>200452</v>
      </c>
      <c r="J84" s="68">
        <f t="shared" si="27"/>
        <v>0.29368941437662155</v>
      </c>
      <c r="K84" s="20">
        <f t="shared" si="28"/>
        <v>45506</v>
      </c>
      <c r="L84" s="68">
        <f t="shared" si="29"/>
        <v>0.71678657074340535</v>
      </c>
      <c r="M84" s="20">
        <f t="shared" si="30"/>
        <v>83692</v>
      </c>
      <c r="N84" s="68">
        <f t="shared" si="31"/>
        <v>4.3688621042208955E-2</v>
      </c>
      <c r="O84" s="79"/>
    </row>
    <row r="85" spans="2:15" x14ac:dyDescent="0.25">
      <c r="B85" s="272"/>
      <c r="C85" s="275"/>
      <c r="D85" s="19" t="s">
        <v>48</v>
      </c>
      <c r="E85" s="20">
        <v>662992</v>
      </c>
      <c r="F85" s="20">
        <v>262585</v>
      </c>
      <c r="G85" s="20">
        <v>587373</v>
      </c>
      <c r="H85" s="20">
        <v>669254</v>
      </c>
      <c r="I85" s="20">
        <v>773150</v>
      </c>
      <c r="J85" s="68">
        <f t="shared" si="27"/>
        <v>0.15524150770858292</v>
      </c>
      <c r="K85" s="20">
        <f t="shared" si="28"/>
        <v>103896</v>
      </c>
      <c r="L85" s="68">
        <f t="shared" si="29"/>
        <v>0.16615283442334139</v>
      </c>
      <c r="M85" s="20">
        <f t="shared" si="30"/>
        <v>110158</v>
      </c>
      <c r="N85" s="68">
        <f t="shared" si="31"/>
        <v>0.16850845767956346</v>
      </c>
      <c r="O85" s="79"/>
    </row>
    <row r="86" spans="2:15" x14ac:dyDescent="0.25">
      <c r="B86" s="272"/>
      <c r="C86" s="275"/>
      <c r="D86" s="19" t="s">
        <v>49</v>
      </c>
      <c r="E86" s="20">
        <v>44100</v>
      </c>
      <c r="F86" s="20">
        <v>24453</v>
      </c>
      <c r="G86" s="20">
        <v>41481</v>
      </c>
      <c r="H86" s="20">
        <v>48608</v>
      </c>
      <c r="I86" s="20">
        <v>46696</v>
      </c>
      <c r="J86" s="68">
        <f t="shared" si="27"/>
        <v>-3.9335088874259405E-2</v>
      </c>
      <c r="K86" s="20">
        <f t="shared" si="28"/>
        <v>-1912</v>
      </c>
      <c r="L86" s="68">
        <f t="shared" si="29"/>
        <v>5.8866213151927527E-2</v>
      </c>
      <c r="M86" s="20">
        <f t="shared" si="30"/>
        <v>2596</v>
      </c>
      <c r="N86" s="68">
        <f t="shared" si="31"/>
        <v>1.0177418275632018E-2</v>
      </c>
      <c r="O86" s="79"/>
    </row>
    <row r="87" spans="2:15" x14ac:dyDescent="0.25">
      <c r="B87" s="272"/>
      <c r="C87" s="275"/>
      <c r="D87" s="19" t="s">
        <v>50</v>
      </c>
      <c r="E87" s="20">
        <v>119184</v>
      </c>
      <c r="F87" s="20">
        <v>83177</v>
      </c>
      <c r="G87" s="20">
        <v>166144</v>
      </c>
      <c r="H87" s="20">
        <v>213829</v>
      </c>
      <c r="I87" s="20">
        <v>202567</v>
      </c>
      <c r="J87" s="68">
        <f t="shared" si="27"/>
        <v>-5.2668253604515769E-2</v>
      </c>
      <c r="K87" s="20">
        <f t="shared" si="28"/>
        <v>-11262</v>
      </c>
      <c r="L87" s="68">
        <f t="shared" si="29"/>
        <v>0.69961572023090346</v>
      </c>
      <c r="M87" s="20">
        <f t="shared" si="30"/>
        <v>83383</v>
      </c>
      <c r="N87" s="68">
        <f t="shared" si="31"/>
        <v>4.414958642795852E-2</v>
      </c>
      <c r="O87" s="79"/>
    </row>
    <row r="88" spans="2:15" x14ac:dyDescent="0.25">
      <c r="B88" s="272"/>
      <c r="C88" s="275"/>
      <c r="D88" s="19" t="s">
        <v>51</v>
      </c>
      <c r="E88" s="20">
        <v>177807</v>
      </c>
      <c r="F88" s="20">
        <v>123320</v>
      </c>
      <c r="G88" s="20">
        <v>179915</v>
      </c>
      <c r="H88" s="20">
        <v>194865</v>
      </c>
      <c r="I88" s="20">
        <v>201157</v>
      </c>
      <c r="J88" s="68">
        <f t="shared" si="27"/>
        <v>3.2289020604007845E-2</v>
      </c>
      <c r="K88" s="20">
        <f t="shared" si="28"/>
        <v>6292</v>
      </c>
      <c r="L88" s="68">
        <f t="shared" si="29"/>
        <v>0.13132216391930585</v>
      </c>
      <c r="M88" s="20">
        <f t="shared" si="30"/>
        <v>23350</v>
      </c>
      <c r="N88" s="68">
        <f t="shared" si="31"/>
        <v>4.3842276170792144E-2</v>
      </c>
      <c r="O88" s="79"/>
    </row>
    <row r="89" spans="2:15" ht="18" customHeight="1" x14ac:dyDescent="0.25">
      <c r="B89" s="272"/>
      <c r="C89" s="275"/>
      <c r="D89" s="19" t="s">
        <v>52</v>
      </c>
      <c r="E89" s="20">
        <v>209689</v>
      </c>
      <c r="F89" s="20">
        <v>100724</v>
      </c>
      <c r="G89" s="20">
        <v>212753</v>
      </c>
      <c r="H89" s="20">
        <v>230245</v>
      </c>
      <c r="I89" s="20">
        <v>241157</v>
      </c>
      <c r="J89" s="22">
        <f t="shared" si="27"/>
        <v>4.7392994418988366E-2</v>
      </c>
      <c r="K89" s="20">
        <f t="shared" si="28"/>
        <v>10912</v>
      </c>
      <c r="L89" s="22">
        <f t="shared" si="29"/>
        <v>0.15006986537205091</v>
      </c>
      <c r="M89" s="20">
        <f t="shared" si="30"/>
        <v>31468</v>
      </c>
      <c r="N89" s="22">
        <f t="shared" si="31"/>
        <v>5.2560297650689369E-2</v>
      </c>
      <c r="O89" s="79"/>
    </row>
    <row r="90" spans="2:15" x14ac:dyDescent="0.25">
      <c r="B90" s="272"/>
      <c r="C90" s="276"/>
      <c r="D90" s="23" t="s">
        <v>53</v>
      </c>
      <c r="E90" s="69">
        <v>105475</v>
      </c>
      <c r="F90" s="69">
        <v>52520</v>
      </c>
      <c r="G90" s="69">
        <v>91115</v>
      </c>
      <c r="H90" s="69">
        <v>101109</v>
      </c>
      <c r="I90" s="69">
        <v>106028</v>
      </c>
      <c r="J90" s="46">
        <f t="shared" si="27"/>
        <v>4.8650466328417741E-2</v>
      </c>
      <c r="K90" s="69">
        <f t="shared" si="28"/>
        <v>4919</v>
      </c>
      <c r="L90" s="46">
        <f t="shared" si="29"/>
        <v>5.2429485660108188E-3</v>
      </c>
      <c r="M90" s="69">
        <f t="shared" si="30"/>
        <v>553</v>
      </c>
      <c r="N90" s="46">
        <f t="shared" si="31"/>
        <v>2.310885953676357E-2</v>
      </c>
      <c r="O90" s="79"/>
    </row>
    <row r="91" spans="2:15" x14ac:dyDescent="0.25">
      <c r="B91" s="272"/>
      <c r="C91" s="277" t="s">
        <v>18</v>
      </c>
      <c r="D91" s="63" t="s">
        <v>43</v>
      </c>
      <c r="E91" s="64">
        <v>4818735</v>
      </c>
      <c r="F91" s="64">
        <v>1889322</v>
      </c>
      <c r="G91" s="64">
        <v>4616324</v>
      </c>
      <c r="H91" s="64">
        <v>5103072</v>
      </c>
      <c r="I91" s="64">
        <v>5417451</v>
      </c>
      <c r="J91" s="65">
        <f t="shared" si="27"/>
        <v>6.1605832721936871E-2</v>
      </c>
      <c r="K91" s="64">
        <f t="shared" si="28"/>
        <v>314379</v>
      </c>
      <c r="L91" s="65">
        <f t="shared" si="29"/>
        <v>0.12424754629586388</v>
      </c>
      <c r="M91" s="64">
        <f t="shared" si="30"/>
        <v>598716</v>
      </c>
      <c r="N91" s="65">
        <f t="shared" ref="N91:N92" si="32">I91/$I$91</f>
        <v>1</v>
      </c>
    </row>
    <row r="92" spans="2:15" x14ac:dyDescent="0.25">
      <c r="B92" s="272"/>
      <c r="C92" s="278"/>
      <c r="D92" s="26" t="s">
        <v>44</v>
      </c>
      <c r="E92" s="27">
        <v>1790925</v>
      </c>
      <c r="F92" s="27">
        <v>737549</v>
      </c>
      <c r="G92" s="27">
        <v>1744787</v>
      </c>
      <c r="H92" s="27">
        <v>1889434</v>
      </c>
      <c r="I92" s="27">
        <v>1951443</v>
      </c>
      <c r="J92" s="80">
        <f t="shared" si="27"/>
        <v>3.2818822991435459E-2</v>
      </c>
      <c r="K92" s="27">
        <f t="shared" si="28"/>
        <v>62009</v>
      </c>
      <c r="L92" s="80">
        <f t="shared" si="29"/>
        <v>8.9628543908873981E-2</v>
      </c>
      <c r="M92" s="27">
        <f t="shared" si="30"/>
        <v>160518</v>
      </c>
      <c r="N92" s="38">
        <f t="shared" si="32"/>
        <v>0.36021424097790639</v>
      </c>
    </row>
    <row r="93" spans="2:15" x14ac:dyDescent="0.25">
      <c r="B93" s="272"/>
      <c r="C93" s="278"/>
      <c r="D93" s="4" t="s">
        <v>45</v>
      </c>
      <c r="E93" s="29">
        <v>1318345</v>
      </c>
      <c r="F93" s="29">
        <v>371706</v>
      </c>
      <c r="G93" s="29">
        <v>1225539</v>
      </c>
      <c r="H93" s="29">
        <v>1319858</v>
      </c>
      <c r="I93" s="29">
        <v>1391730</v>
      </c>
      <c r="J93" s="81">
        <f t="shared" si="27"/>
        <v>5.4454342815666523E-2</v>
      </c>
      <c r="K93" s="29">
        <f t="shared" si="28"/>
        <v>71872</v>
      </c>
      <c r="L93" s="81">
        <f t="shared" si="29"/>
        <v>5.5664488430570147E-2</v>
      </c>
      <c r="M93" s="29">
        <f t="shared" si="30"/>
        <v>73385</v>
      </c>
      <c r="N93" s="75">
        <f>I93/$I$91</f>
        <v>0.25689757046256623</v>
      </c>
    </row>
    <row r="94" spans="2:15" x14ac:dyDescent="0.25">
      <c r="B94" s="272"/>
      <c r="C94" s="278"/>
      <c r="D94" s="4" t="s">
        <v>46</v>
      </c>
      <c r="E94" s="29">
        <v>41878</v>
      </c>
      <c r="F94" s="29">
        <v>16241</v>
      </c>
      <c r="G94" s="29">
        <v>32334</v>
      </c>
      <c r="H94" s="29">
        <v>44536</v>
      </c>
      <c r="I94" s="29">
        <v>39815</v>
      </c>
      <c r="J94" s="81">
        <f t="shared" si="27"/>
        <v>-0.10600413148913235</v>
      </c>
      <c r="K94" s="29">
        <f t="shared" si="28"/>
        <v>-4721</v>
      </c>
      <c r="L94" s="81">
        <f t="shared" si="29"/>
        <v>-4.9262142413677878E-2</v>
      </c>
      <c r="M94" s="29">
        <f t="shared" si="30"/>
        <v>-2063</v>
      </c>
      <c r="N94" s="75">
        <f t="shared" ref="N94:N101" si="33">I94/$I$91</f>
        <v>7.3493973457258773E-3</v>
      </c>
    </row>
    <row r="95" spans="2:15" x14ac:dyDescent="0.25">
      <c r="B95" s="272"/>
      <c r="C95" s="278"/>
      <c r="D95" s="4" t="s">
        <v>47</v>
      </c>
      <c r="E95" s="29">
        <v>135240</v>
      </c>
      <c r="F95" s="29">
        <v>55072</v>
      </c>
      <c r="G95" s="29">
        <v>154928</v>
      </c>
      <c r="H95" s="29">
        <v>178758</v>
      </c>
      <c r="I95" s="29">
        <v>231699</v>
      </c>
      <c r="J95" s="81">
        <f t="shared" si="27"/>
        <v>0.29616017185244847</v>
      </c>
      <c r="K95" s="29">
        <f t="shared" si="28"/>
        <v>52941</v>
      </c>
      <c r="L95" s="81">
        <f t="shared" si="29"/>
        <v>0.71324312333629103</v>
      </c>
      <c r="M95" s="29">
        <f t="shared" si="30"/>
        <v>96459</v>
      </c>
      <c r="N95" s="75">
        <f t="shared" si="33"/>
        <v>4.276900704777948E-2</v>
      </c>
    </row>
    <row r="96" spans="2:15" x14ac:dyDescent="0.25">
      <c r="B96" s="272"/>
      <c r="C96" s="278"/>
      <c r="D96" s="4" t="s">
        <v>48</v>
      </c>
      <c r="E96" s="29">
        <v>786209</v>
      </c>
      <c r="F96" s="29">
        <v>291531</v>
      </c>
      <c r="G96" s="29">
        <v>677880</v>
      </c>
      <c r="H96" s="29">
        <v>780881</v>
      </c>
      <c r="I96" s="29">
        <v>898868</v>
      </c>
      <c r="J96" s="81">
        <f t="shared" si="27"/>
        <v>0.15109472506054056</v>
      </c>
      <c r="K96" s="29">
        <f t="shared" si="28"/>
        <v>117987</v>
      </c>
      <c r="L96" s="81">
        <f t="shared" si="29"/>
        <v>0.14329395873107531</v>
      </c>
      <c r="M96" s="29">
        <f t="shared" si="30"/>
        <v>112659</v>
      </c>
      <c r="N96" s="75">
        <f t="shared" si="33"/>
        <v>0.16592083620137957</v>
      </c>
    </row>
    <row r="97" spans="2:14" x14ac:dyDescent="0.25">
      <c r="B97" s="272"/>
      <c r="C97" s="278"/>
      <c r="D97" s="4" t="s">
        <v>49</v>
      </c>
      <c r="E97" s="29">
        <v>46156</v>
      </c>
      <c r="F97" s="29">
        <v>25369</v>
      </c>
      <c r="G97" s="29">
        <v>43371</v>
      </c>
      <c r="H97" s="29">
        <v>50896</v>
      </c>
      <c r="I97" s="29">
        <v>49021</v>
      </c>
      <c r="J97" s="81">
        <f t="shared" si="27"/>
        <v>-3.6839830242062277E-2</v>
      </c>
      <c r="K97" s="29">
        <f t="shared" si="28"/>
        <v>-1875</v>
      </c>
      <c r="L97" s="81">
        <f t="shared" si="29"/>
        <v>6.2072103301845871E-2</v>
      </c>
      <c r="M97" s="29">
        <f t="shared" si="30"/>
        <v>2865</v>
      </c>
      <c r="N97" s="75">
        <f t="shared" si="33"/>
        <v>9.0487205145002702E-3</v>
      </c>
    </row>
    <row r="98" spans="2:14" x14ac:dyDescent="0.25">
      <c r="B98" s="272"/>
      <c r="C98" s="278"/>
      <c r="D98" s="4" t="s">
        <v>50</v>
      </c>
      <c r="E98" s="29">
        <v>143190</v>
      </c>
      <c r="F98" s="29">
        <v>96624</v>
      </c>
      <c r="G98" s="29">
        <v>194202</v>
      </c>
      <c r="H98" s="29">
        <v>243100</v>
      </c>
      <c r="I98" s="29">
        <v>236128</v>
      </c>
      <c r="J98" s="81">
        <f t="shared" si="27"/>
        <v>-2.8679555738379214E-2</v>
      </c>
      <c r="K98" s="29">
        <f t="shared" si="28"/>
        <v>-6972</v>
      </c>
      <c r="L98" s="81">
        <f t="shared" si="29"/>
        <v>0.64905370486765834</v>
      </c>
      <c r="M98" s="29">
        <f t="shared" si="30"/>
        <v>92938</v>
      </c>
      <c r="N98" s="75">
        <f t="shared" si="33"/>
        <v>4.3586550205991711E-2</v>
      </c>
    </row>
    <row r="99" spans="2:14" x14ac:dyDescent="0.25">
      <c r="B99" s="272"/>
      <c r="C99" s="278"/>
      <c r="D99" s="4" t="s">
        <v>51</v>
      </c>
      <c r="E99" s="29">
        <v>185319</v>
      </c>
      <c r="F99" s="29">
        <v>127034</v>
      </c>
      <c r="G99" s="29">
        <v>187790</v>
      </c>
      <c r="H99" s="29">
        <v>203344</v>
      </c>
      <c r="I99" s="29">
        <v>209772</v>
      </c>
      <c r="J99" s="81">
        <f t="shared" si="27"/>
        <v>3.1611456448186415E-2</v>
      </c>
      <c r="K99" s="29">
        <f t="shared" si="28"/>
        <v>6428</v>
      </c>
      <c r="L99" s="81">
        <f t="shared" si="29"/>
        <v>0.13195085231411774</v>
      </c>
      <c r="M99" s="29">
        <f t="shared" si="30"/>
        <v>24453</v>
      </c>
      <c r="N99" s="75">
        <f t="shared" si="33"/>
        <v>3.872153158376513E-2</v>
      </c>
    </row>
    <row r="100" spans="2:14" x14ac:dyDescent="0.25">
      <c r="B100" s="272"/>
      <c r="C100" s="278"/>
      <c r="D100" s="4" t="s">
        <v>52</v>
      </c>
      <c r="E100" s="29">
        <v>250989</v>
      </c>
      <c r="F100" s="29">
        <v>111634</v>
      </c>
      <c r="G100" s="29">
        <v>252020</v>
      </c>
      <c r="H100" s="29">
        <v>274006</v>
      </c>
      <c r="I100" s="29">
        <v>287742</v>
      </c>
      <c r="J100" s="31">
        <f t="shared" si="27"/>
        <v>5.0130289117756632E-2</v>
      </c>
      <c r="K100" s="29">
        <f t="shared" si="28"/>
        <v>13736</v>
      </c>
      <c r="L100" s="31">
        <f t="shared" si="29"/>
        <v>0.14643271219057419</v>
      </c>
      <c r="M100" s="29">
        <f t="shared" si="30"/>
        <v>36753</v>
      </c>
      <c r="N100" s="42">
        <f t="shared" si="33"/>
        <v>5.3113909105961456E-2</v>
      </c>
    </row>
    <row r="101" spans="2:14" x14ac:dyDescent="0.25">
      <c r="B101" s="272"/>
      <c r="C101" s="279"/>
      <c r="D101" s="32" t="s">
        <v>53</v>
      </c>
      <c r="E101" s="71">
        <v>120484</v>
      </c>
      <c r="F101" s="71">
        <v>56562</v>
      </c>
      <c r="G101" s="71">
        <v>103473</v>
      </c>
      <c r="H101" s="71">
        <v>118259</v>
      </c>
      <c r="I101" s="71">
        <v>121233</v>
      </c>
      <c r="J101" s="72">
        <f t="shared" si="27"/>
        <v>2.5148191680971488E-2</v>
      </c>
      <c r="K101" s="71">
        <f t="shared" si="28"/>
        <v>2974</v>
      </c>
      <c r="L101" s="72">
        <f t="shared" si="29"/>
        <v>6.2165930745992082E-3</v>
      </c>
      <c r="M101" s="71">
        <f t="shared" si="30"/>
        <v>749</v>
      </c>
      <c r="N101" s="55">
        <f t="shared" si="33"/>
        <v>2.2378236554423843E-2</v>
      </c>
    </row>
    <row r="102" spans="2:14" x14ac:dyDescent="0.25">
      <c r="B102" s="272"/>
      <c r="C102" s="274" t="s">
        <v>21</v>
      </c>
      <c r="D102" s="63" t="s">
        <v>43</v>
      </c>
      <c r="E102" s="64">
        <v>28427477</v>
      </c>
      <c r="F102" s="64">
        <v>9473050</v>
      </c>
      <c r="G102" s="64">
        <v>25825446</v>
      </c>
      <c r="H102" s="64">
        <v>28612657</v>
      </c>
      <c r="I102" s="64">
        <v>30210542</v>
      </c>
      <c r="J102" s="65">
        <f t="shared" si="27"/>
        <v>5.58453903809073E-2</v>
      </c>
      <c r="K102" s="64">
        <f t="shared" si="28"/>
        <v>1597885</v>
      </c>
      <c r="L102" s="65">
        <f t="shared" si="29"/>
        <v>6.2723294086211023E-2</v>
      </c>
      <c r="M102" s="64">
        <f t="shared" si="30"/>
        <v>1783065</v>
      </c>
      <c r="N102" s="65">
        <f t="shared" ref="N102:N103" si="34">I102/$I$102</f>
        <v>1</v>
      </c>
    </row>
    <row r="103" spans="2:14" x14ac:dyDescent="0.25">
      <c r="B103" s="272"/>
      <c r="C103" s="275"/>
      <c r="D103" s="15" t="s">
        <v>44</v>
      </c>
      <c r="E103" s="16">
        <v>11006882</v>
      </c>
      <c r="F103" s="16">
        <v>4006726</v>
      </c>
      <c r="G103" s="16">
        <v>10458907</v>
      </c>
      <c r="H103" s="16">
        <v>11285244</v>
      </c>
      <c r="I103" s="16">
        <v>11574731</v>
      </c>
      <c r="J103" s="18">
        <f t="shared" si="27"/>
        <v>2.5651815769335506E-2</v>
      </c>
      <c r="K103" s="16">
        <f t="shared" si="28"/>
        <v>289487</v>
      </c>
      <c r="L103" s="18">
        <f t="shared" si="29"/>
        <v>5.1590359558683296E-2</v>
      </c>
      <c r="M103" s="16">
        <f t="shared" si="30"/>
        <v>567849</v>
      </c>
      <c r="N103" s="18">
        <f t="shared" si="34"/>
        <v>0.38313549621188525</v>
      </c>
    </row>
    <row r="104" spans="2:14" x14ac:dyDescent="0.25">
      <c r="B104" s="272"/>
      <c r="C104" s="275"/>
      <c r="D104" s="19" t="s">
        <v>45</v>
      </c>
      <c r="E104" s="20">
        <v>8401894</v>
      </c>
      <c r="F104" s="20">
        <v>2126689</v>
      </c>
      <c r="G104" s="20">
        <v>7289014</v>
      </c>
      <c r="H104" s="20">
        <v>8059754</v>
      </c>
      <c r="I104" s="20">
        <v>8362569</v>
      </c>
      <c r="J104" s="68">
        <f t="shared" si="27"/>
        <v>3.7571245971030898E-2</v>
      </c>
      <c r="K104" s="20">
        <f t="shared" si="28"/>
        <v>302815</v>
      </c>
      <c r="L104" s="68">
        <f t="shared" si="29"/>
        <v>-4.680492279478865E-3</v>
      </c>
      <c r="M104" s="20">
        <f t="shared" si="30"/>
        <v>-39325</v>
      </c>
      <c r="N104" s="68">
        <f>I104/$I$102</f>
        <v>0.27680963155179406</v>
      </c>
    </row>
    <row r="105" spans="2:14" x14ac:dyDescent="0.25">
      <c r="B105" s="272"/>
      <c r="C105" s="275"/>
      <c r="D105" s="19" t="s">
        <v>46</v>
      </c>
      <c r="E105" s="20">
        <v>190027</v>
      </c>
      <c r="F105" s="20">
        <v>67472</v>
      </c>
      <c r="G105" s="20">
        <v>133756</v>
      </c>
      <c r="H105" s="20">
        <v>142013</v>
      </c>
      <c r="I105" s="20">
        <v>160183</v>
      </c>
      <c r="J105" s="68">
        <f t="shared" si="27"/>
        <v>0.12794603310964492</v>
      </c>
      <c r="K105" s="20">
        <f t="shared" si="28"/>
        <v>18170</v>
      </c>
      <c r="L105" s="68">
        <f t="shared" si="29"/>
        <v>-0.1570513663847769</v>
      </c>
      <c r="M105" s="20">
        <f t="shared" si="30"/>
        <v>-29844</v>
      </c>
      <c r="N105" s="68">
        <f t="shared" ref="N105:N112" si="35">I105/$I$102</f>
        <v>5.3022219859544389E-3</v>
      </c>
    </row>
    <row r="106" spans="2:14" x14ac:dyDescent="0.25">
      <c r="B106" s="272"/>
      <c r="C106" s="275"/>
      <c r="D106" s="19" t="s">
        <v>47</v>
      </c>
      <c r="E106" s="20">
        <v>704626</v>
      </c>
      <c r="F106" s="20">
        <v>281006</v>
      </c>
      <c r="G106" s="20">
        <v>824915</v>
      </c>
      <c r="H106" s="20">
        <v>892817</v>
      </c>
      <c r="I106" s="20">
        <v>1185602</v>
      </c>
      <c r="J106" s="68">
        <f t="shared" si="27"/>
        <v>0.3279339439101181</v>
      </c>
      <c r="K106" s="20">
        <f t="shared" si="28"/>
        <v>292785</v>
      </c>
      <c r="L106" s="68">
        <f t="shared" si="29"/>
        <v>0.68259757658672826</v>
      </c>
      <c r="M106" s="20">
        <f t="shared" si="30"/>
        <v>480976</v>
      </c>
      <c r="N106" s="68">
        <f t="shared" si="35"/>
        <v>3.9244645130828835E-2</v>
      </c>
    </row>
    <row r="107" spans="2:14" x14ac:dyDescent="0.25">
      <c r="B107" s="272"/>
      <c r="C107" s="275"/>
      <c r="D107" s="19" t="s">
        <v>48</v>
      </c>
      <c r="E107" s="20">
        <v>4567746</v>
      </c>
      <c r="F107" s="20">
        <v>1380163</v>
      </c>
      <c r="G107" s="20">
        <v>3540445</v>
      </c>
      <c r="H107" s="20">
        <v>4226384</v>
      </c>
      <c r="I107" s="20">
        <v>4800011</v>
      </c>
      <c r="J107" s="68">
        <f t="shared" si="27"/>
        <v>0.13572524408572439</v>
      </c>
      <c r="K107" s="20">
        <f t="shared" si="28"/>
        <v>573627</v>
      </c>
      <c r="L107" s="68">
        <f t="shared" si="29"/>
        <v>5.084893074177077E-2</v>
      </c>
      <c r="M107" s="20">
        <f t="shared" si="30"/>
        <v>232265</v>
      </c>
      <c r="N107" s="68">
        <f t="shared" si="35"/>
        <v>0.1588852990456113</v>
      </c>
    </row>
    <row r="108" spans="2:14" x14ac:dyDescent="0.25">
      <c r="B108" s="272"/>
      <c r="C108" s="275"/>
      <c r="D108" s="19" t="s">
        <v>49</v>
      </c>
      <c r="E108" s="20">
        <v>108944</v>
      </c>
      <c r="F108" s="20">
        <v>60016</v>
      </c>
      <c r="G108" s="20">
        <v>112590</v>
      </c>
      <c r="H108" s="20">
        <v>123254</v>
      </c>
      <c r="I108" s="20">
        <v>124009</v>
      </c>
      <c r="J108" s="68">
        <f t="shared" si="27"/>
        <v>6.1255618478912588E-3</v>
      </c>
      <c r="K108" s="20">
        <f t="shared" si="28"/>
        <v>755</v>
      </c>
      <c r="L108" s="68">
        <f t="shared" si="29"/>
        <v>0.1382820531649287</v>
      </c>
      <c r="M108" s="20">
        <f t="shared" si="30"/>
        <v>15065</v>
      </c>
      <c r="N108" s="68">
        <f t="shared" si="35"/>
        <v>4.1048253950558052E-3</v>
      </c>
    </row>
    <row r="109" spans="2:14" x14ac:dyDescent="0.25">
      <c r="B109" s="272"/>
      <c r="C109" s="275"/>
      <c r="D109" s="19" t="s">
        <v>50</v>
      </c>
      <c r="E109" s="20">
        <v>880258</v>
      </c>
      <c r="F109" s="20">
        <v>560773</v>
      </c>
      <c r="G109" s="20">
        <v>1093304</v>
      </c>
      <c r="H109" s="20">
        <v>1210630</v>
      </c>
      <c r="I109" s="20">
        <v>1245782</v>
      </c>
      <c r="J109" s="68">
        <f t="shared" si="27"/>
        <v>2.9036121688707617E-2</v>
      </c>
      <c r="K109" s="20">
        <f t="shared" si="28"/>
        <v>35152</v>
      </c>
      <c r="L109" s="68">
        <f t="shared" si="29"/>
        <v>0.4152464391121693</v>
      </c>
      <c r="M109" s="20">
        <f t="shared" si="30"/>
        <v>365524</v>
      </c>
      <c r="N109" s="68">
        <f t="shared" si="35"/>
        <v>4.1236665002567646E-2</v>
      </c>
    </row>
    <row r="110" spans="2:14" x14ac:dyDescent="0.25">
      <c r="B110" s="272"/>
      <c r="C110" s="275"/>
      <c r="D110" s="19" t="s">
        <v>51</v>
      </c>
      <c r="E110" s="20">
        <v>406844</v>
      </c>
      <c r="F110" s="20">
        <v>263278</v>
      </c>
      <c r="G110" s="20">
        <v>433395</v>
      </c>
      <c r="H110" s="20">
        <v>467345</v>
      </c>
      <c r="I110" s="20">
        <v>475889</v>
      </c>
      <c r="J110" s="68">
        <f t="shared" si="27"/>
        <v>1.8281997239726566E-2</v>
      </c>
      <c r="K110" s="20">
        <f t="shared" si="28"/>
        <v>8544</v>
      </c>
      <c r="L110" s="68">
        <f t="shared" si="29"/>
        <v>0.16970878272753187</v>
      </c>
      <c r="M110" s="20">
        <f t="shared" si="30"/>
        <v>69045</v>
      </c>
      <c r="N110" s="68">
        <f t="shared" si="35"/>
        <v>1.5752415166864601E-2</v>
      </c>
    </row>
    <row r="111" spans="2:14" x14ac:dyDescent="0.25">
      <c r="B111" s="272"/>
      <c r="C111" s="275"/>
      <c r="D111" s="19" t="s">
        <v>52</v>
      </c>
      <c r="E111" s="20">
        <v>1561981</v>
      </c>
      <c r="F111" s="20">
        <v>514282</v>
      </c>
      <c r="G111" s="20">
        <v>1443953</v>
      </c>
      <c r="H111" s="20">
        <v>1563825</v>
      </c>
      <c r="I111" s="20">
        <v>1665600</v>
      </c>
      <c r="J111" s="22">
        <f t="shared" si="27"/>
        <v>6.5080811471871947E-2</v>
      </c>
      <c r="K111" s="20">
        <f t="shared" si="28"/>
        <v>101775</v>
      </c>
      <c r="L111" s="22">
        <f t="shared" si="29"/>
        <v>6.6338194894816294E-2</v>
      </c>
      <c r="M111" s="20">
        <f t="shared" si="30"/>
        <v>103619</v>
      </c>
      <c r="N111" s="22">
        <f t="shared" si="35"/>
        <v>5.513307242220282E-2</v>
      </c>
    </row>
    <row r="112" spans="2:14" x14ac:dyDescent="0.25">
      <c r="B112" s="272"/>
      <c r="C112" s="276"/>
      <c r="D112" s="23" t="s">
        <v>53</v>
      </c>
      <c r="E112" s="69">
        <v>598275</v>
      </c>
      <c r="F112" s="69">
        <v>212645</v>
      </c>
      <c r="G112" s="69">
        <v>495167</v>
      </c>
      <c r="H112" s="69">
        <v>641391</v>
      </c>
      <c r="I112" s="69">
        <v>616166</v>
      </c>
      <c r="J112" s="46">
        <f t="shared" si="27"/>
        <v>-3.9328584280103662E-2</v>
      </c>
      <c r="K112" s="69">
        <f t="shared" si="28"/>
        <v>-25225</v>
      </c>
      <c r="L112" s="46">
        <f t="shared" si="29"/>
        <v>2.9904308219464326E-2</v>
      </c>
      <c r="M112" s="69">
        <f t="shared" si="30"/>
        <v>17891</v>
      </c>
      <c r="N112" s="46">
        <f t="shared" si="35"/>
        <v>2.0395728087235245E-2</v>
      </c>
    </row>
    <row r="113" spans="2:14" x14ac:dyDescent="0.25">
      <c r="B113" s="272"/>
      <c r="C113" s="277" t="s">
        <v>22</v>
      </c>
      <c r="D113" s="63" t="s">
        <v>43</v>
      </c>
      <c r="E113" s="73">
        <f t="shared" ref="E113:I123" si="36">E102/E80</f>
        <v>7.0346410727851785</v>
      </c>
      <c r="F113" s="73">
        <f t="shared" si="36"/>
        <v>5.6422231182811711</v>
      </c>
      <c r="G113" s="73">
        <f t="shared" si="36"/>
        <v>6.5800281949020381</v>
      </c>
      <c r="H113" s="73">
        <f t="shared" si="36"/>
        <v>6.62202487854191</v>
      </c>
      <c r="I113" s="73">
        <f t="shared" si="36"/>
        <v>6.5844038518834305</v>
      </c>
      <c r="J113" s="65">
        <f t="shared" si="27"/>
        <v>-5.6811968164582893E-3</v>
      </c>
      <c r="K113" s="73">
        <f t="shared" ref="K113:K114" si="37">(I113-H113)</f>
        <v>-3.7621026658479551E-2</v>
      </c>
      <c r="L113" s="65">
        <f t="shared" si="29"/>
        <v>-6.4002870401387635E-2</v>
      </c>
      <c r="M113" s="73">
        <f t="shared" ref="M113:M114" si="38">(I113-E113)</f>
        <v>-0.450237220901748</v>
      </c>
      <c r="N113" s="65"/>
    </row>
    <row r="114" spans="2:14" x14ac:dyDescent="0.25">
      <c r="B114" s="272"/>
      <c r="C114" s="278"/>
      <c r="D114" s="26" t="s">
        <v>44</v>
      </c>
      <c r="E114" s="37">
        <f t="shared" si="36"/>
        <v>7.409586857418283</v>
      </c>
      <c r="F114" s="37">
        <f t="shared" si="36"/>
        <v>6.2151292205505735</v>
      </c>
      <c r="G114" s="37">
        <f t="shared" si="36"/>
        <v>7.1764394690526592</v>
      </c>
      <c r="H114" s="37">
        <f t="shared" si="36"/>
        <v>7.177502117905652</v>
      </c>
      <c r="I114" s="37">
        <f t="shared" si="36"/>
        <v>7.133719518433467</v>
      </c>
      <c r="J114" s="80">
        <f t="shared" si="27"/>
        <v>-6.099977227866038E-3</v>
      </c>
      <c r="K114" s="37">
        <f t="shared" si="37"/>
        <v>-4.3782599472184991E-2</v>
      </c>
      <c r="L114" s="80">
        <f t="shared" si="29"/>
        <v>-3.7231136403863774E-2</v>
      </c>
      <c r="M114" s="37">
        <f t="shared" si="38"/>
        <v>-0.27586733898481608</v>
      </c>
      <c r="N114" s="38"/>
    </row>
    <row r="115" spans="2:14" x14ac:dyDescent="0.25">
      <c r="B115" s="272"/>
      <c r="C115" s="278"/>
      <c r="D115" s="4" t="s">
        <v>45</v>
      </c>
      <c r="E115" s="41">
        <f>E104/E82</f>
        <v>7.7601168188476608</v>
      </c>
      <c r="F115" s="41">
        <f t="shared" si="36"/>
        <v>6.5441215839890203</v>
      </c>
      <c r="G115" s="41">
        <f t="shared" si="36"/>
        <v>7.0956435227188654</v>
      </c>
      <c r="H115" s="41">
        <f>H104/H82</f>
        <v>7.3648104828392853</v>
      </c>
      <c r="I115" s="41">
        <f>I104/I82</f>
        <v>7.2187133402448254</v>
      </c>
      <c r="J115" s="81">
        <f t="shared" si="27"/>
        <v>-1.9837189692101465E-2</v>
      </c>
      <c r="K115" s="41">
        <f>(I115-H115)</f>
        <v>-0.14609714259445994</v>
      </c>
      <c r="L115" s="81">
        <f t="shared" si="29"/>
        <v>-6.9767439233373696E-2</v>
      </c>
      <c r="M115" s="41">
        <f>(I115-E115)</f>
        <v>-0.54140347860283544</v>
      </c>
      <c r="N115" s="75"/>
    </row>
    <row r="116" spans="2:14" x14ac:dyDescent="0.25">
      <c r="B116" s="272"/>
      <c r="C116" s="278"/>
      <c r="D116" s="4" t="s">
        <v>46</v>
      </c>
      <c r="E116" s="41">
        <f t="shared" ref="E116:E123" si="39">E105/E83</f>
        <v>5.1541132116412163</v>
      </c>
      <c r="F116" s="41">
        <f t="shared" si="36"/>
        <v>4.5946203609124954</v>
      </c>
      <c r="G116" s="41">
        <f t="shared" si="36"/>
        <v>4.6030697226237178</v>
      </c>
      <c r="H116" s="41">
        <f t="shared" si="36"/>
        <v>3.4379054904618962</v>
      </c>
      <c r="I116" s="41">
        <f t="shared" si="36"/>
        <v>4.4501458535907767</v>
      </c>
      <c r="J116" s="81">
        <f t="shared" si="27"/>
        <v>0.29443519199036561</v>
      </c>
      <c r="K116" s="41">
        <f t="shared" ref="K116:K123" si="40">(I116-H116)</f>
        <v>1.0122403631288805</v>
      </c>
      <c r="L116" s="81">
        <f t="shared" si="29"/>
        <v>-0.13658360403501424</v>
      </c>
      <c r="M116" s="41">
        <f t="shared" ref="M116:M123" si="41">(I116-E116)</f>
        <v>-0.70396735805043953</v>
      </c>
      <c r="N116" s="75"/>
    </row>
    <row r="117" spans="2:14" x14ac:dyDescent="0.25">
      <c r="B117" s="272"/>
      <c r="C117" s="278"/>
      <c r="D117" s="4" t="s">
        <v>47</v>
      </c>
      <c r="E117" s="41">
        <f t="shared" si="39"/>
        <v>6.0348235697156563</v>
      </c>
      <c r="F117" s="41">
        <f t="shared" si="36"/>
        <v>5.8735029157870535</v>
      </c>
      <c r="G117" s="41">
        <f t="shared" si="36"/>
        <v>6.2334418945570782</v>
      </c>
      <c r="H117" s="41">
        <f t="shared" si="36"/>
        <v>5.7621171246756937</v>
      </c>
      <c r="I117" s="41">
        <f t="shared" si="36"/>
        <v>5.9146429070301121</v>
      </c>
      <c r="J117" s="81">
        <f t="shared" si="27"/>
        <v>2.6470441168445102E-2</v>
      </c>
      <c r="K117" s="41">
        <f t="shared" si="40"/>
        <v>0.15252578235441838</v>
      </c>
      <c r="L117" s="81">
        <f t="shared" si="29"/>
        <v>-1.9914527955488648E-2</v>
      </c>
      <c r="M117" s="41">
        <f t="shared" si="41"/>
        <v>-0.12018066268554417</v>
      </c>
      <c r="N117" s="75"/>
    </row>
    <row r="118" spans="2:14" x14ac:dyDescent="0.25">
      <c r="B118" s="272"/>
      <c r="C118" s="278"/>
      <c r="D118" s="4" t="s">
        <v>48</v>
      </c>
      <c r="E118" s="41">
        <f t="shared" si="39"/>
        <v>6.8895944445785169</v>
      </c>
      <c r="F118" s="41">
        <f t="shared" si="36"/>
        <v>5.2560618466401356</v>
      </c>
      <c r="G118" s="41">
        <f t="shared" si="36"/>
        <v>6.0275923476223801</v>
      </c>
      <c r="H118" s="41">
        <f t="shared" si="36"/>
        <v>6.3150672241032551</v>
      </c>
      <c r="I118" s="41">
        <f t="shared" si="36"/>
        <v>6.2083825907003813</v>
      </c>
      <c r="J118" s="81">
        <f t="shared" si="27"/>
        <v>-1.6893665517238143E-2</v>
      </c>
      <c r="K118" s="41">
        <f t="shared" si="40"/>
        <v>-0.10668463340287371</v>
      </c>
      <c r="L118" s="81">
        <f t="shared" si="29"/>
        <v>-9.8875464928735668E-2</v>
      </c>
      <c r="M118" s="41">
        <f t="shared" si="41"/>
        <v>-0.68121185387813554</v>
      </c>
      <c r="N118" s="75"/>
    </row>
    <row r="119" spans="2:14" x14ac:dyDescent="0.25">
      <c r="B119" s="272"/>
      <c r="C119" s="278"/>
      <c r="D119" s="4" t="s">
        <v>49</v>
      </c>
      <c r="E119" s="41">
        <f t="shared" si="39"/>
        <v>2.4703854875283446</v>
      </c>
      <c r="F119" s="41">
        <f t="shared" si="36"/>
        <v>2.4543409806567702</v>
      </c>
      <c r="G119" s="41">
        <f t="shared" si="36"/>
        <v>2.7142547190279886</v>
      </c>
      <c r="H119" s="41">
        <f t="shared" si="36"/>
        <v>2.5356731402238313</v>
      </c>
      <c r="I119" s="41">
        <f t="shared" si="36"/>
        <v>2.6556664382388213</v>
      </c>
      <c r="J119" s="81">
        <f t="shared" si="27"/>
        <v>4.7322068491997271E-2</v>
      </c>
      <c r="K119" s="41">
        <f t="shared" si="40"/>
        <v>0.11999329801499004</v>
      </c>
      <c r="L119" s="81">
        <f t="shared" si="29"/>
        <v>7.5000825436297713E-2</v>
      </c>
      <c r="M119" s="41">
        <f t="shared" si="41"/>
        <v>0.18528095071047668</v>
      </c>
      <c r="N119" s="75"/>
    </row>
    <row r="120" spans="2:14" x14ac:dyDescent="0.25">
      <c r="B120" s="272"/>
      <c r="C120" s="278"/>
      <c r="D120" s="4" t="s">
        <v>50</v>
      </c>
      <c r="E120" s="41">
        <f t="shared" si="39"/>
        <v>7.3857061350516844</v>
      </c>
      <c r="F120" s="41">
        <f t="shared" si="36"/>
        <v>6.7419238491409885</v>
      </c>
      <c r="G120" s="41">
        <f t="shared" si="36"/>
        <v>6.5804603235747301</v>
      </c>
      <c r="H120" s="41">
        <f t="shared" si="36"/>
        <v>5.6616735802907927</v>
      </c>
      <c r="I120" s="41">
        <f t="shared" si="36"/>
        <v>6.149975069976847</v>
      </c>
      <c r="J120" s="81">
        <f t="shared" si="27"/>
        <v>8.6246846053773085E-2</v>
      </c>
      <c r="K120" s="41">
        <f t="shared" si="40"/>
        <v>0.48830148968605425</v>
      </c>
      <c r="L120" s="81">
        <f t="shared" si="29"/>
        <v>-0.16731386850205221</v>
      </c>
      <c r="M120" s="41">
        <f t="shared" si="41"/>
        <v>-1.2357310650748374</v>
      </c>
      <c r="N120" s="75"/>
    </row>
    <row r="121" spans="2:14" x14ac:dyDescent="0.25">
      <c r="B121" s="272"/>
      <c r="C121" s="278"/>
      <c r="D121" s="4" t="s">
        <v>51</v>
      </c>
      <c r="E121" s="41">
        <f t="shared" si="39"/>
        <v>2.2881213900465109</v>
      </c>
      <c r="F121" s="41">
        <f t="shared" si="36"/>
        <v>2.1349172883554979</v>
      </c>
      <c r="G121" s="41">
        <f t="shared" si="36"/>
        <v>2.4088875302226049</v>
      </c>
      <c r="H121" s="41">
        <f t="shared" si="36"/>
        <v>2.3983013881405078</v>
      </c>
      <c r="I121" s="41">
        <f t="shared" si="36"/>
        <v>2.3657590837007909</v>
      </c>
      <c r="J121" s="81">
        <f t="shared" si="27"/>
        <v>-1.3568896970429623E-2</v>
      </c>
      <c r="K121" s="41">
        <f t="shared" si="40"/>
        <v>-3.254230443971684E-2</v>
      </c>
      <c r="L121" s="81">
        <f t="shared" si="29"/>
        <v>3.3930758215892531E-2</v>
      </c>
      <c r="M121" s="41">
        <f t="shared" si="41"/>
        <v>7.7637693654279971E-2</v>
      </c>
      <c r="N121" s="75"/>
    </row>
    <row r="122" spans="2:14" x14ac:dyDescent="0.25">
      <c r="B122" s="272"/>
      <c r="C122" s="278"/>
      <c r="D122" s="4" t="s">
        <v>52</v>
      </c>
      <c r="E122" s="41">
        <f t="shared" si="39"/>
        <v>7.4490364301417813</v>
      </c>
      <c r="F122" s="41">
        <f t="shared" si="36"/>
        <v>5.1058536197927005</v>
      </c>
      <c r="G122" s="41">
        <f t="shared" si="36"/>
        <v>6.7869924278388556</v>
      </c>
      <c r="H122" s="41">
        <f t="shared" si="36"/>
        <v>6.7920041694716495</v>
      </c>
      <c r="I122" s="41">
        <f t="shared" si="36"/>
        <v>6.9067039314637348</v>
      </c>
      <c r="J122" s="31">
        <f t="shared" si="27"/>
        <v>1.6887469313937142E-2</v>
      </c>
      <c r="K122" s="41">
        <f t="shared" si="40"/>
        <v>0.11469976199208531</v>
      </c>
      <c r="L122" s="31">
        <f t="shared" si="29"/>
        <v>-7.2805725111445563E-2</v>
      </c>
      <c r="M122" s="41">
        <f t="shared" si="41"/>
        <v>-0.54233249867804645</v>
      </c>
      <c r="N122" s="42"/>
    </row>
    <row r="123" spans="2:14" x14ac:dyDescent="0.25">
      <c r="B123" s="272"/>
      <c r="C123" s="279"/>
      <c r="D123" s="32" t="s">
        <v>53</v>
      </c>
      <c r="E123" s="77">
        <f t="shared" si="39"/>
        <v>5.6721972031287038</v>
      </c>
      <c r="F123" s="77">
        <f t="shared" si="36"/>
        <v>4.0488385376999236</v>
      </c>
      <c r="G123" s="77">
        <f t="shared" si="36"/>
        <v>5.434527794545355</v>
      </c>
      <c r="H123" s="77">
        <f t="shared" si="36"/>
        <v>6.343559920481856</v>
      </c>
      <c r="I123" s="77">
        <f t="shared" si="36"/>
        <v>5.811351718414004</v>
      </c>
      <c r="J123" s="72">
        <f t="shared" si="27"/>
        <v>-8.3897402836769497E-2</v>
      </c>
      <c r="K123" s="77">
        <f t="shared" si="40"/>
        <v>-0.53220820206785202</v>
      </c>
      <c r="L123" s="72">
        <f t="shared" si="29"/>
        <v>2.4532735781567006E-2</v>
      </c>
      <c r="M123" s="77">
        <f t="shared" si="41"/>
        <v>0.13915451528530021</v>
      </c>
      <c r="N123" s="55"/>
    </row>
    <row r="124" spans="2:14" x14ac:dyDescent="0.25">
      <c r="B124" s="272"/>
      <c r="C124" s="280" t="s">
        <v>34</v>
      </c>
      <c r="D124" s="63" t="s">
        <v>43</v>
      </c>
      <c r="E124" s="65">
        <v>0.70882558445649646</v>
      </c>
      <c r="F124" s="65">
        <v>0.41195685299849777</v>
      </c>
      <c r="G124" s="65">
        <v>0.68946690565281554</v>
      </c>
      <c r="H124" s="65">
        <v>0.75124292772170309</v>
      </c>
      <c r="I124" s="65">
        <v>0.77852532219636894</v>
      </c>
      <c r="J124" s="65">
        <f t="shared" si="27"/>
        <v>3.6316341183277867E-2</v>
      </c>
      <c r="K124" s="73">
        <f t="shared" ref="K124:K125" si="42">(I124-H124)*100</f>
        <v>2.728239447466585</v>
      </c>
      <c r="L124" s="65">
        <f t="shared" si="29"/>
        <v>9.8331295128569529E-2</v>
      </c>
      <c r="M124" s="73">
        <f t="shared" ref="M124:M125" si="43">(I124-E124)*100</f>
        <v>6.969973773987248</v>
      </c>
      <c r="N124" s="65"/>
    </row>
    <row r="125" spans="2:14" x14ac:dyDescent="0.25">
      <c r="B125" s="272"/>
      <c r="C125" s="281"/>
      <c r="D125" s="15" t="s">
        <v>44</v>
      </c>
      <c r="E125" s="18">
        <v>0.77814131175091517</v>
      </c>
      <c r="F125" s="18">
        <v>0.48271672806756616</v>
      </c>
      <c r="G125" s="18">
        <v>0.78140134695992647</v>
      </c>
      <c r="H125" s="18">
        <v>0.81116098886616661</v>
      </c>
      <c r="I125" s="18">
        <v>0.8174734616875361</v>
      </c>
      <c r="J125" s="18">
        <f t="shared" si="27"/>
        <v>7.782022197829086E-3</v>
      </c>
      <c r="K125" s="44">
        <f t="shared" si="42"/>
        <v>0.63124728213694858</v>
      </c>
      <c r="L125" s="18">
        <f t="shared" si="29"/>
        <v>5.0546281687729344E-2</v>
      </c>
      <c r="M125" s="44">
        <f t="shared" si="43"/>
        <v>3.933214993662093</v>
      </c>
      <c r="N125" s="18"/>
    </row>
    <row r="126" spans="2:14" x14ac:dyDescent="0.25">
      <c r="B126" s="272"/>
      <c r="C126" s="281"/>
      <c r="D126" s="19" t="s">
        <v>45</v>
      </c>
      <c r="E126" s="68">
        <v>0.67249976727948801</v>
      </c>
      <c r="F126" s="68">
        <v>0.32163418901244623</v>
      </c>
      <c r="G126" s="68">
        <v>0.62991776084672402</v>
      </c>
      <c r="H126" s="68">
        <v>0.70830508668213976</v>
      </c>
      <c r="I126" s="68">
        <v>0.72581109642962038</v>
      </c>
      <c r="J126" s="68">
        <f t="shared" si="27"/>
        <v>2.4715352291881265E-2</v>
      </c>
      <c r="K126" s="45">
        <f>(I126-H126)*100</f>
        <v>1.7506009747480622</v>
      </c>
      <c r="L126" s="68">
        <f t="shared" si="29"/>
        <v>7.9273379328882898E-2</v>
      </c>
      <c r="M126" s="45">
        <f>(I126-E126)*100</f>
        <v>5.3311329150132369</v>
      </c>
      <c r="N126" s="68"/>
    </row>
    <row r="127" spans="2:14" x14ac:dyDescent="0.25">
      <c r="B127" s="272"/>
      <c r="C127" s="281"/>
      <c r="D127" s="19" t="s">
        <v>46</v>
      </c>
      <c r="E127" s="68">
        <v>0.55464846121514966</v>
      </c>
      <c r="F127" s="68">
        <v>0.34514650515632672</v>
      </c>
      <c r="G127" s="68">
        <v>0.51965873065207935</v>
      </c>
      <c r="H127" s="68">
        <v>0.52090203169875549</v>
      </c>
      <c r="I127" s="68">
        <v>0.58501515649538005</v>
      </c>
      <c r="J127" s="68">
        <f t="shared" si="27"/>
        <v>0.12308096512417133</v>
      </c>
      <c r="K127" s="45">
        <f t="shared" ref="K127:K134" si="44">(I127-H127)*100</f>
        <v>6.4113124796624561</v>
      </c>
      <c r="L127" s="68">
        <f t="shared" si="29"/>
        <v>5.4749444745058273E-2</v>
      </c>
      <c r="M127" s="45">
        <f t="shared" ref="M127:M134" si="45">(I127-E127)*100</f>
        <v>3.0366695280230394</v>
      </c>
      <c r="N127" s="68"/>
    </row>
    <row r="128" spans="2:14" x14ac:dyDescent="0.25">
      <c r="B128" s="272"/>
      <c r="C128" s="281"/>
      <c r="D128" s="19" t="s">
        <v>47</v>
      </c>
      <c r="E128" s="68">
        <v>0.5694959912065175</v>
      </c>
      <c r="F128" s="68">
        <v>0.23674428792882657</v>
      </c>
      <c r="G128" s="68">
        <v>0.59481284178222849</v>
      </c>
      <c r="H128" s="68">
        <v>0.66916574728081646</v>
      </c>
      <c r="I128" s="68">
        <v>0.88582076505018592</v>
      </c>
      <c r="J128" s="68">
        <f t="shared" si="27"/>
        <v>0.3237688400067642</v>
      </c>
      <c r="K128" s="45">
        <f t="shared" si="44"/>
        <v>21.665501776936946</v>
      </c>
      <c r="L128" s="68">
        <f t="shared" si="29"/>
        <v>0.55544688413611487</v>
      </c>
      <c r="M128" s="45">
        <f t="shared" si="45"/>
        <v>31.63247738436684</v>
      </c>
      <c r="N128" s="68"/>
    </row>
    <row r="129" spans="2:14" x14ac:dyDescent="0.25">
      <c r="B129" s="272"/>
      <c r="C129" s="281"/>
      <c r="D129" s="19" t="s">
        <v>48</v>
      </c>
      <c r="E129" s="68">
        <v>0.70468418889548501</v>
      </c>
      <c r="F129" s="68">
        <v>0.45927662491514371</v>
      </c>
      <c r="G129" s="68">
        <v>0.63564538533671411</v>
      </c>
      <c r="H129" s="68">
        <v>0.72544465923162038</v>
      </c>
      <c r="I129" s="68">
        <v>0.78513812183614595</v>
      </c>
      <c r="J129" s="68">
        <f t="shared" si="27"/>
        <v>8.2285342989156351E-2</v>
      </c>
      <c r="K129" s="45">
        <f t="shared" si="44"/>
        <v>5.9693462604525571</v>
      </c>
      <c r="L129" s="68">
        <f t="shared" si="29"/>
        <v>0.1141701973855318</v>
      </c>
      <c r="M129" s="45">
        <f t="shared" si="45"/>
        <v>8.0453932940660948</v>
      </c>
      <c r="N129" s="68"/>
    </row>
    <row r="130" spans="2:14" x14ac:dyDescent="0.25">
      <c r="B130" s="272"/>
      <c r="C130" s="281"/>
      <c r="D130" s="19" t="s">
        <v>49</v>
      </c>
      <c r="E130" s="68">
        <v>0.51184905376707823</v>
      </c>
      <c r="F130" s="68">
        <v>0.38452075858534085</v>
      </c>
      <c r="G130" s="68">
        <v>0.5682575252861729</v>
      </c>
      <c r="H130" s="68">
        <v>0.61293867828352899</v>
      </c>
      <c r="I130" s="68">
        <v>0.60414098847830855</v>
      </c>
      <c r="J130" s="68">
        <f t="shared" si="27"/>
        <v>-1.435329522662443E-2</v>
      </c>
      <c r="K130" s="45">
        <f t="shared" si="44"/>
        <v>-0.87976898052204433</v>
      </c>
      <c r="L130" s="68">
        <f t="shared" si="29"/>
        <v>0.1803108436598353</v>
      </c>
      <c r="M130" s="45">
        <f t="shared" si="45"/>
        <v>9.2291934711230326</v>
      </c>
      <c r="N130" s="68"/>
    </row>
    <row r="131" spans="2:14" x14ac:dyDescent="0.25">
      <c r="B131" s="272"/>
      <c r="C131" s="281"/>
      <c r="D131" s="19" t="s">
        <v>50</v>
      </c>
      <c r="E131" s="68">
        <v>0.70264147690264245</v>
      </c>
      <c r="F131" s="68">
        <v>0.69156187297981575</v>
      </c>
      <c r="G131" s="68">
        <v>0.81001561791526022</v>
      </c>
      <c r="H131" s="68">
        <v>0.8317074243127901</v>
      </c>
      <c r="I131" s="68">
        <v>0.85147616167208329</v>
      </c>
      <c r="J131" s="68">
        <f t="shared" si="27"/>
        <v>2.3768860035880301E-2</v>
      </c>
      <c r="K131" s="45">
        <f t="shared" si="44"/>
        <v>1.9768737359293187</v>
      </c>
      <c r="L131" s="68">
        <f t="shared" si="29"/>
        <v>0.21182166106323286</v>
      </c>
      <c r="M131" s="45">
        <f t="shared" si="45"/>
        <v>14.883468476944085</v>
      </c>
      <c r="N131" s="68"/>
    </row>
    <row r="132" spans="2:14" x14ac:dyDescent="0.25">
      <c r="B132" s="272"/>
      <c r="C132" s="281"/>
      <c r="D132" s="19" t="s">
        <v>51</v>
      </c>
      <c r="E132" s="68">
        <v>0.49843856624975347</v>
      </c>
      <c r="F132" s="68">
        <v>0.38850931585362614</v>
      </c>
      <c r="G132" s="68">
        <v>0.53783303156920248</v>
      </c>
      <c r="H132" s="68">
        <v>0.55364561799642942</v>
      </c>
      <c r="I132" s="68">
        <v>0.57333606414187355</v>
      </c>
      <c r="J132" s="68">
        <f t="shared" si="27"/>
        <v>3.5565071781298085E-2</v>
      </c>
      <c r="K132" s="45">
        <f t="shared" si="44"/>
        <v>1.9690446145444129</v>
      </c>
      <c r="L132" s="68">
        <f t="shared" si="29"/>
        <v>0.15026425113058184</v>
      </c>
      <c r="M132" s="45">
        <f t="shared" si="45"/>
        <v>7.4897497892120075</v>
      </c>
      <c r="N132" s="68"/>
    </row>
    <row r="133" spans="2:14" x14ac:dyDescent="0.25">
      <c r="B133" s="272"/>
      <c r="C133" s="281"/>
      <c r="D133" s="19" t="s">
        <v>52</v>
      </c>
      <c r="E133" s="68">
        <v>0.74573227790084795</v>
      </c>
      <c r="F133" s="68">
        <v>0.42269220716670419</v>
      </c>
      <c r="G133" s="68">
        <v>0.74066951727703789</v>
      </c>
      <c r="H133" s="68">
        <v>0.81090141467315047</v>
      </c>
      <c r="I133" s="68">
        <v>0.85128349283825056</v>
      </c>
      <c r="J133" s="68">
        <f t="shared" si="27"/>
        <v>4.9798998293000718E-2</v>
      </c>
      <c r="K133" s="45">
        <f t="shared" si="44"/>
        <v>4.0382078165100088</v>
      </c>
      <c r="L133" s="68">
        <f t="shared" si="29"/>
        <v>0.14154035981185809</v>
      </c>
      <c r="M133" s="45">
        <f t="shared" si="45"/>
        <v>10.555121493740261</v>
      </c>
      <c r="N133" s="22"/>
    </row>
    <row r="134" spans="2:14" x14ac:dyDescent="0.25">
      <c r="B134" s="272"/>
      <c r="C134" s="282"/>
      <c r="D134" s="23" t="s">
        <v>53</v>
      </c>
      <c r="E134" s="68">
        <v>0.58190711662361105</v>
      </c>
      <c r="F134" s="68">
        <v>0.25499631856522376</v>
      </c>
      <c r="G134" s="68">
        <v>0.50339652641381305</v>
      </c>
      <c r="H134" s="68">
        <v>0.68699510934879149</v>
      </c>
      <c r="I134" s="68">
        <v>0.65326560709238357</v>
      </c>
      <c r="J134" s="68">
        <f t="shared" si="27"/>
        <v>-4.9097150470809647E-2</v>
      </c>
      <c r="K134" s="45">
        <f t="shared" si="44"/>
        <v>-3.3729502256407917</v>
      </c>
      <c r="L134" s="68">
        <f t="shared" si="29"/>
        <v>0.12262866088116353</v>
      </c>
      <c r="M134" s="45">
        <f t="shared" si="45"/>
        <v>7.1358490468772517</v>
      </c>
      <c r="N134" s="46"/>
    </row>
    <row r="135" spans="2:14" x14ac:dyDescent="0.25">
      <c r="B135" s="272"/>
      <c r="C135" s="283" t="s">
        <v>37</v>
      </c>
      <c r="D135" s="63" t="s">
        <v>43</v>
      </c>
      <c r="E135" s="64">
        <v>131930.6</v>
      </c>
      <c r="F135" s="64">
        <v>113857</v>
      </c>
      <c r="G135" s="64">
        <v>124421</v>
      </c>
      <c r="H135" s="64">
        <v>378069</v>
      </c>
      <c r="I135" s="64">
        <v>385509</v>
      </c>
      <c r="J135" s="65">
        <f t="shared" si="27"/>
        <v>1.9678947493711574E-2</v>
      </c>
      <c r="K135" s="64">
        <f t="shared" ref="K135:K136" si="46">I135-H135</f>
        <v>7440</v>
      </c>
      <c r="L135" s="65">
        <f t="shared" si="29"/>
        <v>1.9220590219403229</v>
      </c>
      <c r="M135" s="64">
        <f t="shared" ref="M135:M136" si="47">I135-E135</f>
        <v>253578.4</v>
      </c>
      <c r="N135" s="65">
        <f>I135/$I$135</f>
        <v>1</v>
      </c>
    </row>
    <row r="136" spans="2:14" x14ac:dyDescent="0.25">
      <c r="B136" s="272"/>
      <c r="C136" s="278"/>
      <c r="D136" s="26" t="s">
        <v>44</v>
      </c>
      <c r="E136" s="27">
        <v>46529.2</v>
      </c>
      <c r="F136" s="27">
        <v>27201.9</v>
      </c>
      <c r="G136" s="27">
        <v>44026</v>
      </c>
      <c r="H136" s="27">
        <v>45768.3</v>
      </c>
      <c r="I136" s="27">
        <v>46422.1</v>
      </c>
      <c r="J136" s="36">
        <f t="shared" si="27"/>
        <v>1.4284996383959969E-2</v>
      </c>
      <c r="K136" s="27">
        <f t="shared" si="46"/>
        <v>653.79999999999563</v>
      </c>
      <c r="L136" s="36">
        <f t="shared" si="29"/>
        <v>-2.3017803873696119E-3</v>
      </c>
      <c r="M136" s="27">
        <f t="shared" si="47"/>
        <v>-107.09999999999854</v>
      </c>
      <c r="N136" s="38">
        <f t="shared" ref="N136:N145" si="48">I136/$I$135</f>
        <v>0.12041768155866658</v>
      </c>
    </row>
    <row r="137" spans="2:14" x14ac:dyDescent="0.25">
      <c r="B137" s="272"/>
      <c r="C137" s="278"/>
      <c r="D137" s="4" t="s">
        <v>45</v>
      </c>
      <c r="E137" s="29">
        <v>41101.4</v>
      </c>
      <c r="F137" s="29">
        <v>21685.3</v>
      </c>
      <c r="G137" s="29">
        <v>38045.300000000003</v>
      </c>
      <c r="H137" s="29">
        <v>37429.300000000003</v>
      </c>
      <c r="I137" s="29">
        <v>37776.199999999997</v>
      </c>
      <c r="J137" s="74">
        <f>I137/H137-1</f>
        <v>9.268140200324293E-3</v>
      </c>
      <c r="K137" s="29">
        <f>I137-H137</f>
        <v>346.89999999999418</v>
      </c>
      <c r="L137" s="74">
        <f>I137/E137-1</f>
        <v>-8.0902353691115203E-2</v>
      </c>
      <c r="M137" s="29">
        <f>I137-E137</f>
        <v>-3325.2000000000044</v>
      </c>
      <c r="N137" s="75">
        <f t="shared" si="48"/>
        <v>9.799044899081473E-2</v>
      </c>
    </row>
    <row r="138" spans="2:14" x14ac:dyDescent="0.25">
      <c r="B138" s="272"/>
      <c r="C138" s="278"/>
      <c r="D138" s="4" t="s">
        <v>46</v>
      </c>
      <c r="E138" s="29">
        <v>1127</v>
      </c>
      <c r="F138" s="29">
        <v>642</v>
      </c>
      <c r="G138" s="29">
        <v>846.4</v>
      </c>
      <c r="H138" s="29">
        <v>897.1</v>
      </c>
      <c r="I138" s="29">
        <v>897.5</v>
      </c>
      <c r="J138" s="74">
        <f t="shared" ref="J138:J145" si="49">I138/H138-1</f>
        <v>4.4588117266752825E-4</v>
      </c>
      <c r="K138" s="29">
        <f t="shared" ref="K138:K145" si="50">I138-H138</f>
        <v>0.39999999999997726</v>
      </c>
      <c r="L138" s="74">
        <f t="shared" ref="L138:L145" si="51">I138/E138-1</f>
        <v>-0.20363797692990238</v>
      </c>
      <c r="M138" s="29">
        <f t="shared" ref="M138:M145" si="52">I138-E138</f>
        <v>-229.5</v>
      </c>
      <c r="N138" s="75">
        <f t="shared" si="48"/>
        <v>2.3280909135714083E-3</v>
      </c>
    </row>
    <row r="139" spans="2:14" x14ac:dyDescent="0.25">
      <c r="B139" s="272"/>
      <c r="C139" s="278"/>
      <c r="D139" s="4" t="s">
        <v>47</v>
      </c>
      <c r="E139" s="29">
        <v>4070</v>
      </c>
      <c r="F139" s="29">
        <v>3901.6</v>
      </c>
      <c r="G139" s="29">
        <v>4562</v>
      </c>
      <c r="H139" s="29">
        <v>4390.3999999999996</v>
      </c>
      <c r="I139" s="29">
        <v>4388.6000000000004</v>
      </c>
      <c r="J139" s="74">
        <f t="shared" si="49"/>
        <v>-4.0998542274039984E-4</v>
      </c>
      <c r="K139" s="29">
        <f t="shared" si="50"/>
        <v>-1.7999999999992724</v>
      </c>
      <c r="L139" s="74">
        <f t="shared" si="51"/>
        <v>7.8280098280098409E-2</v>
      </c>
      <c r="M139" s="29">
        <f t="shared" si="52"/>
        <v>318.60000000000036</v>
      </c>
      <c r="N139" s="75">
        <f t="shared" si="48"/>
        <v>1.1383910622060706E-2</v>
      </c>
    </row>
    <row r="140" spans="2:14" x14ac:dyDescent="0.25">
      <c r="B140" s="272"/>
      <c r="C140" s="278"/>
      <c r="D140" s="4" t="s">
        <v>48</v>
      </c>
      <c r="E140" s="29">
        <v>21323.7</v>
      </c>
      <c r="F140" s="29">
        <v>9845.4</v>
      </c>
      <c r="G140" s="29">
        <v>18323</v>
      </c>
      <c r="H140" s="29">
        <v>19164.400000000001</v>
      </c>
      <c r="I140" s="29">
        <v>20043.8</v>
      </c>
      <c r="J140" s="74">
        <f t="shared" si="49"/>
        <v>4.5887165786562489E-2</v>
      </c>
      <c r="K140" s="29">
        <f t="shared" si="50"/>
        <v>879.39999999999782</v>
      </c>
      <c r="L140" s="74">
        <f t="shared" si="51"/>
        <v>-6.002241637239325E-2</v>
      </c>
      <c r="M140" s="29">
        <f t="shared" si="52"/>
        <v>-1279.9000000000015</v>
      </c>
      <c r="N140" s="75">
        <f t="shared" si="48"/>
        <v>5.199307927960177E-2</v>
      </c>
    </row>
    <row r="141" spans="2:14" x14ac:dyDescent="0.25">
      <c r="B141" s="272"/>
      <c r="C141" s="278"/>
      <c r="D141" s="4" t="s">
        <v>49</v>
      </c>
      <c r="E141" s="29">
        <v>700.4</v>
      </c>
      <c r="F141" s="29">
        <v>513</v>
      </c>
      <c r="G141" s="29">
        <v>651.6</v>
      </c>
      <c r="H141" s="29">
        <v>661.5</v>
      </c>
      <c r="I141" s="29">
        <v>673</v>
      </c>
      <c r="J141" s="74">
        <f t="shared" si="49"/>
        <v>1.7384731670445852E-2</v>
      </c>
      <c r="K141" s="29">
        <f t="shared" si="50"/>
        <v>11.5</v>
      </c>
      <c r="L141" s="74">
        <f t="shared" si="51"/>
        <v>-3.9120502569960025E-2</v>
      </c>
      <c r="M141" s="29">
        <f t="shared" si="52"/>
        <v>-27.399999999999977</v>
      </c>
      <c r="N141" s="75">
        <f t="shared" si="48"/>
        <v>1.745743938533212E-3</v>
      </c>
    </row>
    <row r="142" spans="2:14" x14ac:dyDescent="0.25">
      <c r="B142" s="272"/>
      <c r="C142" s="278"/>
      <c r="D142" s="4" t="s">
        <v>50</v>
      </c>
      <c r="E142" s="29">
        <v>4121</v>
      </c>
      <c r="F142" s="29">
        <v>2655.5</v>
      </c>
      <c r="G142" s="29">
        <v>4438</v>
      </c>
      <c r="H142" s="29">
        <v>4788.2</v>
      </c>
      <c r="I142" s="29">
        <v>4797</v>
      </c>
      <c r="J142" s="74">
        <f t="shared" si="49"/>
        <v>1.8378513846539768E-3</v>
      </c>
      <c r="K142" s="29">
        <f t="shared" si="50"/>
        <v>8.8000000000001819</v>
      </c>
      <c r="L142" s="74">
        <f t="shared" si="51"/>
        <v>0.16403785488959</v>
      </c>
      <c r="M142" s="29">
        <f t="shared" si="52"/>
        <v>676</v>
      </c>
      <c r="N142" s="75">
        <f t="shared" si="48"/>
        <v>1.2443289261729298E-2</v>
      </c>
    </row>
    <row r="143" spans="2:14" x14ac:dyDescent="0.25">
      <c r="B143" s="272"/>
      <c r="C143" s="278"/>
      <c r="D143" s="4" t="s">
        <v>51</v>
      </c>
      <c r="E143" s="29">
        <v>2685.9</v>
      </c>
      <c r="F143" s="29">
        <v>2225.4</v>
      </c>
      <c r="G143" s="29">
        <v>2649.9</v>
      </c>
      <c r="H143" s="29">
        <v>2777.3</v>
      </c>
      <c r="I143" s="29">
        <v>2721.4</v>
      </c>
      <c r="J143" s="74">
        <f t="shared" si="49"/>
        <v>-2.0127461923450829E-2</v>
      </c>
      <c r="K143" s="29">
        <f t="shared" si="50"/>
        <v>-55.900000000000091</v>
      </c>
      <c r="L143" s="74">
        <f t="shared" si="51"/>
        <v>1.3217171153058649E-2</v>
      </c>
      <c r="M143" s="29">
        <f t="shared" si="52"/>
        <v>35.5</v>
      </c>
      <c r="N143" s="75">
        <f t="shared" si="48"/>
        <v>7.0592385651178056E-3</v>
      </c>
    </row>
    <row r="144" spans="2:14" x14ac:dyDescent="0.25">
      <c r="B144" s="272"/>
      <c r="C144" s="278"/>
      <c r="D144" s="4" t="s">
        <v>52</v>
      </c>
      <c r="E144" s="29">
        <v>6890</v>
      </c>
      <c r="F144" s="29">
        <v>3988.6</v>
      </c>
      <c r="G144" s="29">
        <v>6412.9</v>
      </c>
      <c r="H144" s="29">
        <v>6343.6</v>
      </c>
      <c r="I144" s="29">
        <v>6415</v>
      </c>
      <c r="J144" s="40">
        <f t="shared" si="49"/>
        <v>1.1255438552241648E-2</v>
      </c>
      <c r="K144" s="29">
        <f t="shared" si="50"/>
        <v>71.399999999999636</v>
      </c>
      <c r="L144" s="40">
        <f t="shared" si="51"/>
        <v>-6.8940493468795383E-2</v>
      </c>
      <c r="M144" s="29">
        <f t="shared" si="52"/>
        <v>-475</v>
      </c>
      <c r="N144" s="42">
        <f t="shared" si="48"/>
        <v>1.6640337839064719E-2</v>
      </c>
    </row>
    <row r="145" spans="2:14" x14ac:dyDescent="0.25">
      <c r="B145" s="273"/>
      <c r="C145" s="279"/>
      <c r="D145" s="32" t="s">
        <v>53</v>
      </c>
      <c r="E145" s="71">
        <v>3382</v>
      </c>
      <c r="F145" s="71">
        <v>2741.8</v>
      </c>
      <c r="G145" s="71">
        <v>3238</v>
      </c>
      <c r="H145" s="71">
        <v>3071.1</v>
      </c>
      <c r="I145" s="71">
        <v>3092.7</v>
      </c>
      <c r="J145" s="61">
        <f t="shared" si="49"/>
        <v>7.0333105401974017E-3</v>
      </c>
      <c r="K145" s="71">
        <f t="shared" si="50"/>
        <v>21.599999999999909</v>
      </c>
      <c r="L145" s="61">
        <f t="shared" si="51"/>
        <v>-8.5541099940863452E-2</v>
      </c>
      <c r="M145" s="71">
        <f t="shared" si="52"/>
        <v>-289.30000000000018</v>
      </c>
      <c r="N145" s="55">
        <f t="shared" si="48"/>
        <v>8.022380800448238E-3</v>
      </c>
    </row>
    <row r="146" spans="2:14" ht="6" customHeight="1" x14ac:dyDescent="0.25"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47"/>
    </row>
    <row r="147" spans="2:14" x14ac:dyDescent="0.25">
      <c r="B147" s="269" t="s">
        <v>55</v>
      </c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</row>
    <row r="148" spans="2:14" x14ac:dyDescent="0.25">
      <c r="B148" s="60"/>
    </row>
    <row r="150" spans="2:14" ht="21.75" thickBot="1" x14ac:dyDescent="0.3">
      <c r="B150" s="270" t="s">
        <v>56</v>
      </c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12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4">
        <v>2019</v>
      </c>
      <c r="F152" s="14">
        <v>2020</v>
      </c>
      <c r="G152" s="14">
        <v>2021</v>
      </c>
      <c r="H152" s="14">
        <v>2022</v>
      </c>
      <c r="I152" s="14">
        <v>2023</v>
      </c>
      <c r="J152" s="14" t="str">
        <f>CONCATENATE("var. ",RIGHT(I152,2),"/",RIGHT(H152,2))</f>
        <v>var. 23/22</v>
      </c>
      <c r="K152" s="14" t="str">
        <f>CONCATENATE("dif. ",RIGHT(I152,2),"/",RIGHT(H152,2))</f>
        <v>dif. 23/22</v>
      </c>
      <c r="L152" s="14" t="str">
        <f>CONCATENATE("var. ",RIGHT(I152,2),"/",RIGHT(E152,2))</f>
        <v>var. 23/19</v>
      </c>
      <c r="M152" s="14" t="str">
        <f>CONCATENATE("dif. ",RIGHT(I152,2),"/",RIGHT(E152,2))</f>
        <v>dif. 23/19</v>
      </c>
      <c r="N152" s="14" t="str">
        <f>CONCATENATE("cuota ",I152)</f>
        <v>cuota 2023</v>
      </c>
    </row>
    <row r="153" spans="2:14" x14ac:dyDescent="0.25">
      <c r="B153" s="271" t="s">
        <v>42</v>
      </c>
      <c r="C153" s="274" t="s">
        <v>8</v>
      </c>
      <c r="D153" s="63" t="s">
        <v>43</v>
      </c>
      <c r="E153" s="64">
        <v>4831573</v>
      </c>
      <c r="F153" s="64">
        <v>1565303</v>
      </c>
      <c r="G153" s="64">
        <v>2335438</v>
      </c>
      <c r="H153" s="64">
        <v>4757683</v>
      </c>
      <c r="I153" s="64">
        <v>5188807</v>
      </c>
      <c r="J153" s="65">
        <f>I153/H153-1</f>
        <v>9.0616377762032574E-2</v>
      </c>
      <c r="K153" s="64">
        <f>I153-H153</f>
        <v>431124</v>
      </c>
      <c r="L153" s="65">
        <f>I153/E153-1</f>
        <v>7.3937411273719666E-2</v>
      </c>
      <c r="M153" s="64">
        <f>I153-E153</f>
        <v>357234</v>
      </c>
      <c r="N153" s="65">
        <f>I153/$I$153</f>
        <v>1</v>
      </c>
    </row>
    <row r="154" spans="2:14" x14ac:dyDescent="0.25">
      <c r="B154" s="272"/>
      <c r="C154" s="275"/>
      <c r="D154" s="15" t="s">
        <v>44</v>
      </c>
      <c r="E154" s="16">
        <v>1762715</v>
      </c>
      <c r="F154" s="16">
        <v>550867</v>
      </c>
      <c r="G154" s="16">
        <v>881045</v>
      </c>
      <c r="H154" s="16">
        <v>1757049</v>
      </c>
      <c r="I154" s="16">
        <v>1888332</v>
      </c>
      <c r="J154" s="18">
        <f t="shared" ref="J154" si="53">I154/H154-1</f>
        <v>7.4717893467968199E-2</v>
      </c>
      <c r="K154" s="16">
        <f t="shared" ref="K154" si="54">I154-H154</f>
        <v>131283</v>
      </c>
      <c r="L154" s="18">
        <f t="shared" ref="L154" si="55">I154/E154-1</f>
        <v>7.1263363618055076E-2</v>
      </c>
      <c r="M154" s="16">
        <f t="shared" ref="M154" si="56">I154-E154</f>
        <v>125617</v>
      </c>
      <c r="N154" s="18">
        <f t="shared" ref="N154:N163" si="57">I154/$I$153</f>
        <v>0.36392411589022294</v>
      </c>
    </row>
    <row r="155" spans="2:14" x14ac:dyDescent="0.25">
      <c r="B155" s="272"/>
      <c r="C155" s="275"/>
      <c r="D155" s="19" t="s">
        <v>45</v>
      </c>
      <c r="E155" s="20">
        <v>1299411</v>
      </c>
      <c r="F155" s="20">
        <v>375345</v>
      </c>
      <c r="G155" s="20">
        <v>492258</v>
      </c>
      <c r="H155" s="20">
        <v>1243535</v>
      </c>
      <c r="I155" s="20">
        <v>1319978</v>
      </c>
      <c r="J155" s="68">
        <f>I155/H155-1</f>
        <v>6.1472334916186533E-2</v>
      </c>
      <c r="K155" s="20">
        <f>I155-H155</f>
        <v>76443</v>
      </c>
      <c r="L155" s="68">
        <f>I155/E155-1</f>
        <v>1.5827940505352078E-2</v>
      </c>
      <c r="M155" s="20">
        <f>I155-E155</f>
        <v>20567</v>
      </c>
      <c r="N155" s="68">
        <f t="shared" si="57"/>
        <v>0.25438949646807058</v>
      </c>
    </row>
    <row r="156" spans="2:14" x14ac:dyDescent="0.25">
      <c r="B156" s="272"/>
      <c r="C156" s="275"/>
      <c r="D156" s="19" t="s">
        <v>46</v>
      </c>
      <c r="E156" s="20">
        <v>45076</v>
      </c>
      <c r="F156" s="20">
        <v>12633</v>
      </c>
      <c r="G156" s="20">
        <v>20161</v>
      </c>
      <c r="H156" s="20">
        <v>37751</v>
      </c>
      <c r="I156" s="20">
        <v>51166</v>
      </c>
      <c r="J156" s="68">
        <f t="shared" ref="J156:J218" si="58">I156/H156-1</f>
        <v>0.3553548250377474</v>
      </c>
      <c r="K156" s="20">
        <f t="shared" ref="K156:K185" si="59">I156-H156</f>
        <v>13415</v>
      </c>
      <c r="L156" s="68">
        <f t="shared" ref="L156:L218" si="60">I156/E156-1</f>
        <v>0.13510515573697757</v>
      </c>
      <c r="M156" s="20">
        <f t="shared" ref="M156:M185" si="61">I156-E156</f>
        <v>6090</v>
      </c>
      <c r="N156" s="68">
        <f t="shared" si="57"/>
        <v>9.8608408445332429E-3</v>
      </c>
    </row>
    <row r="157" spans="2:14" x14ac:dyDescent="0.25">
      <c r="B157" s="272"/>
      <c r="C157" s="275"/>
      <c r="D157" s="19" t="s">
        <v>47</v>
      </c>
      <c r="E157" s="20">
        <v>137126</v>
      </c>
      <c r="F157" s="20">
        <v>55313</v>
      </c>
      <c r="G157" s="20">
        <v>70304</v>
      </c>
      <c r="H157" s="20">
        <v>161080</v>
      </c>
      <c r="I157" s="20">
        <v>179837</v>
      </c>
      <c r="J157" s="68">
        <f t="shared" si="58"/>
        <v>0.116445244598957</v>
      </c>
      <c r="K157" s="20">
        <f t="shared" si="59"/>
        <v>18757</v>
      </c>
      <c r="L157" s="68">
        <f t="shared" si="60"/>
        <v>0.31147266018114728</v>
      </c>
      <c r="M157" s="20">
        <f t="shared" si="61"/>
        <v>42711</v>
      </c>
      <c r="N157" s="68">
        <f t="shared" si="57"/>
        <v>3.4658641186692818E-2</v>
      </c>
    </row>
    <row r="158" spans="2:14" x14ac:dyDescent="0.25">
      <c r="B158" s="272"/>
      <c r="C158" s="275"/>
      <c r="D158" s="19" t="s">
        <v>48</v>
      </c>
      <c r="E158" s="20">
        <v>791721</v>
      </c>
      <c r="F158" s="20">
        <v>225835</v>
      </c>
      <c r="G158" s="20">
        <v>354204</v>
      </c>
      <c r="H158" s="20">
        <v>710225</v>
      </c>
      <c r="I158" s="20">
        <v>797848</v>
      </c>
      <c r="J158" s="68">
        <f t="shared" si="58"/>
        <v>0.12337357879545219</v>
      </c>
      <c r="K158" s="20">
        <f t="shared" si="59"/>
        <v>87623</v>
      </c>
      <c r="L158" s="68">
        <f t="shared" si="60"/>
        <v>7.7388372924300786E-3</v>
      </c>
      <c r="M158" s="20">
        <f t="shared" si="61"/>
        <v>6127</v>
      </c>
      <c r="N158" s="68">
        <f t="shared" si="57"/>
        <v>0.1537632831593081</v>
      </c>
    </row>
    <row r="159" spans="2:14" x14ac:dyDescent="0.25">
      <c r="B159" s="272"/>
      <c r="C159" s="275"/>
      <c r="D159" s="19" t="s">
        <v>49</v>
      </c>
      <c r="E159" s="20">
        <v>55887</v>
      </c>
      <c r="F159" s="20">
        <v>24221</v>
      </c>
      <c r="G159" s="20">
        <v>33444</v>
      </c>
      <c r="H159" s="20">
        <v>51485</v>
      </c>
      <c r="I159" s="20">
        <v>58157</v>
      </c>
      <c r="J159" s="68">
        <f t="shared" si="58"/>
        <v>0.12959114305137409</v>
      </c>
      <c r="K159" s="20">
        <f t="shared" si="59"/>
        <v>6672</v>
      </c>
      <c r="L159" s="68">
        <f t="shared" si="60"/>
        <v>4.0617674951240801E-2</v>
      </c>
      <c r="M159" s="20">
        <f t="shared" si="61"/>
        <v>2270</v>
      </c>
      <c r="N159" s="68">
        <f t="shared" si="57"/>
        <v>1.1208164034622988E-2</v>
      </c>
    </row>
    <row r="160" spans="2:14" x14ac:dyDescent="0.25">
      <c r="B160" s="272"/>
      <c r="C160" s="275"/>
      <c r="D160" s="19" t="s">
        <v>50</v>
      </c>
      <c r="E160" s="20">
        <v>142901</v>
      </c>
      <c r="F160" s="20">
        <v>77467</v>
      </c>
      <c r="G160" s="20">
        <v>107459</v>
      </c>
      <c r="H160" s="20">
        <v>198873</v>
      </c>
      <c r="I160" s="20">
        <v>252588</v>
      </c>
      <c r="J160" s="68">
        <f t="shared" si="58"/>
        <v>0.27009699657570407</v>
      </c>
      <c r="K160" s="20">
        <f t="shared" si="59"/>
        <v>53715</v>
      </c>
      <c r="L160" s="68">
        <f t="shared" si="60"/>
        <v>0.76757335498002122</v>
      </c>
      <c r="M160" s="20">
        <f t="shared" si="61"/>
        <v>109687</v>
      </c>
      <c r="N160" s="68">
        <f t="shared" si="57"/>
        <v>4.8679397788354818E-2</v>
      </c>
    </row>
    <row r="161" spans="2:14" x14ac:dyDescent="0.25">
      <c r="B161" s="272"/>
      <c r="C161" s="275"/>
      <c r="D161" s="19" t="s">
        <v>51</v>
      </c>
      <c r="E161" s="20">
        <v>220415</v>
      </c>
      <c r="F161" s="20">
        <v>103516</v>
      </c>
      <c r="G161" s="20">
        <v>164258</v>
      </c>
      <c r="H161" s="20">
        <v>229131</v>
      </c>
      <c r="I161" s="20">
        <v>239109</v>
      </c>
      <c r="J161" s="68">
        <f t="shared" si="58"/>
        <v>4.3547141155059865E-2</v>
      </c>
      <c r="K161" s="20">
        <f t="shared" si="59"/>
        <v>9978</v>
      </c>
      <c r="L161" s="68">
        <f t="shared" si="60"/>
        <v>8.4812739604836374E-2</v>
      </c>
      <c r="M161" s="20">
        <f t="shared" si="61"/>
        <v>18694</v>
      </c>
      <c r="N161" s="68">
        <f t="shared" si="57"/>
        <v>4.6081690839532091E-2</v>
      </c>
    </row>
    <row r="162" spans="2:14" x14ac:dyDescent="0.25">
      <c r="B162" s="272"/>
      <c r="C162" s="275"/>
      <c r="D162" s="19" t="s">
        <v>52</v>
      </c>
      <c r="E162" s="20">
        <v>250224</v>
      </c>
      <c r="F162" s="20">
        <v>96681</v>
      </c>
      <c r="G162" s="20">
        <v>140346</v>
      </c>
      <c r="H162" s="20">
        <v>257117</v>
      </c>
      <c r="I162" s="20">
        <v>278594</v>
      </c>
      <c r="J162" s="22">
        <f t="shared" si="58"/>
        <v>8.3530066078866927E-2</v>
      </c>
      <c r="K162" s="20">
        <f t="shared" si="59"/>
        <v>21477</v>
      </c>
      <c r="L162" s="22">
        <f t="shared" si="60"/>
        <v>0.1133784129420039</v>
      </c>
      <c r="M162" s="20">
        <f t="shared" si="61"/>
        <v>28370</v>
      </c>
      <c r="N162" s="22">
        <f t="shared" si="57"/>
        <v>5.3691339839774345E-2</v>
      </c>
    </row>
    <row r="163" spans="2:14" x14ac:dyDescent="0.25">
      <c r="B163" s="272"/>
      <c r="C163" s="276"/>
      <c r="D163" s="23" t="s">
        <v>53</v>
      </c>
      <c r="E163" s="69">
        <v>126097</v>
      </c>
      <c r="F163" s="69">
        <v>43425</v>
      </c>
      <c r="G163" s="69">
        <v>71959</v>
      </c>
      <c r="H163" s="69">
        <v>111437</v>
      </c>
      <c r="I163" s="69">
        <v>123198</v>
      </c>
      <c r="J163" s="46">
        <f t="shared" si="58"/>
        <v>0.10553945278498156</v>
      </c>
      <c r="K163" s="69">
        <f t="shared" si="59"/>
        <v>11761</v>
      </c>
      <c r="L163" s="46">
        <f t="shared" si="60"/>
        <v>-2.2990237674171521E-2</v>
      </c>
      <c r="M163" s="69">
        <f t="shared" si="61"/>
        <v>-2899</v>
      </c>
      <c r="N163" s="46">
        <f t="shared" si="57"/>
        <v>2.3743029948888057E-2</v>
      </c>
    </row>
    <row r="164" spans="2:14" x14ac:dyDescent="0.25">
      <c r="B164" s="272"/>
      <c r="C164" s="277" t="s">
        <v>18</v>
      </c>
      <c r="D164" s="63" t="s">
        <v>43</v>
      </c>
      <c r="E164" s="64">
        <v>4924849</v>
      </c>
      <c r="F164" s="64">
        <v>1664028</v>
      </c>
      <c r="G164" s="64">
        <v>2347681</v>
      </c>
      <c r="H164" s="64">
        <v>4832844</v>
      </c>
      <c r="I164" s="64">
        <v>5281361</v>
      </c>
      <c r="J164" s="65">
        <f>I164/H164-1</f>
        <v>9.2806016498773847E-2</v>
      </c>
      <c r="K164" s="64">
        <f>I164-H164</f>
        <v>448517</v>
      </c>
      <c r="L164" s="65">
        <f>I164/E164-1</f>
        <v>7.2390442833881741E-2</v>
      </c>
      <c r="M164" s="64">
        <f>I164-E164</f>
        <v>356512</v>
      </c>
      <c r="N164" s="65">
        <f t="shared" ref="N164:N174" si="62">I164/$I$164</f>
        <v>1</v>
      </c>
    </row>
    <row r="165" spans="2:14" x14ac:dyDescent="0.25">
      <c r="B165" s="272"/>
      <c r="C165" s="278"/>
      <c r="D165" s="26" t="s">
        <v>44</v>
      </c>
      <c r="E165" s="27">
        <v>1799528</v>
      </c>
      <c r="F165" s="27">
        <v>590539</v>
      </c>
      <c r="G165" s="27">
        <v>886032</v>
      </c>
      <c r="H165" s="27">
        <v>1785371</v>
      </c>
      <c r="I165" s="27">
        <v>1925016</v>
      </c>
      <c r="J165" s="80">
        <f t="shared" ref="J165" si="63">I165/H165-1</f>
        <v>7.8216236289264218E-2</v>
      </c>
      <c r="K165" s="27">
        <f t="shared" ref="K165" si="64">I165-H165</f>
        <v>139645</v>
      </c>
      <c r="L165" s="80">
        <f t="shared" ref="L165" si="65">I165/E165-1</f>
        <v>6.9733841318390111E-2</v>
      </c>
      <c r="M165" s="27">
        <f t="shared" ref="M165" si="66">I165-E165</f>
        <v>125488</v>
      </c>
      <c r="N165" s="38">
        <f t="shared" si="62"/>
        <v>0.3644924101950236</v>
      </c>
    </row>
    <row r="166" spans="2:14" x14ac:dyDescent="0.25">
      <c r="B166" s="272"/>
      <c r="C166" s="278"/>
      <c r="D166" s="4" t="s">
        <v>45</v>
      </c>
      <c r="E166" s="29">
        <v>1327537</v>
      </c>
      <c r="F166" s="29">
        <v>404818</v>
      </c>
      <c r="G166" s="29">
        <v>494807</v>
      </c>
      <c r="H166" s="29">
        <v>1265143</v>
      </c>
      <c r="I166" s="29">
        <v>1346080</v>
      </c>
      <c r="J166" s="81">
        <f>I166/H166-1</f>
        <v>6.3974586272065759E-2</v>
      </c>
      <c r="K166" s="29">
        <f>I166-H166</f>
        <v>80937</v>
      </c>
      <c r="L166" s="81">
        <f>I166/E166-1</f>
        <v>1.3967972267439732E-2</v>
      </c>
      <c r="M166" s="29">
        <f>I166-E166</f>
        <v>18543</v>
      </c>
      <c r="N166" s="75">
        <f t="shared" si="62"/>
        <v>0.25487369638242868</v>
      </c>
    </row>
    <row r="167" spans="2:14" x14ac:dyDescent="0.25">
      <c r="B167" s="272"/>
      <c r="C167" s="278"/>
      <c r="D167" s="4" t="s">
        <v>46</v>
      </c>
      <c r="E167" s="29">
        <v>45810</v>
      </c>
      <c r="F167" s="29">
        <v>13335</v>
      </c>
      <c r="G167" s="29">
        <v>20284</v>
      </c>
      <c r="H167" s="29">
        <v>38233</v>
      </c>
      <c r="I167" s="29">
        <v>51566</v>
      </c>
      <c r="J167" s="81">
        <f t="shared" ref="J167:J174" si="67">I167/H167-1</f>
        <v>0.34873015457850554</v>
      </c>
      <c r="K167" s="29">
        <f t="shared" ref="K167:K174" si="68">I167-H167</f>
        <v>13333</v>
      </c>
      <c r="L167" s="81">
        <f t="shared" ref="L167:L174" si="69">I167/E167-1</f>
        <v>0.12564942152368475</v>
      </c>
      <c r="M167" s="29">
        <f t="shared" ref="M167:M174" si="70">I167-E167</f>
        <v>5756</v>
      </c>
      <c r="N167" s="75">
        <f t="shared" si="62"/>
        <v>9.7637711188460694E-3</v>
      </c>
    </row>
    <row r="168" spans="2:14" x14ac:dyDescent="0.25">
      <c r="B168" s="272"/>
      <c r="C168" s="278"/>
      <c r="D168" s="4" t="s">
        <v>47</v>
      </c>
      <c r="E168" s="29">
        <v>139160</v>
      </c>
      <c r="F168" s="29">
        <v>57877</v>
      </c>
      <c r="G168" s="29">
        <v>71245</v>
      </c>
      <c r="H168" s="29">
        <v>164270</v>
      </c>
      <c r="I168" s="29">
        <v>183368</v>
      </c>
      <c r="J168" s="81">
        <f t="shared" si="67"/>
        <v>0.11625981615632797</v>
      </c>
      <c r="K168" s="29">
        <f t="shared" si="68"/>
        <v>19098</v>
      </c>
      <c r="L168" s="81">
        <f t="shared" si="69"/>
        <v>0.31767749353262431</v>
      </c>
      <c r="M168" s="29">
        <f t="shared" si="70"/>
        <v>44208</v>
      </c>
      <c r="N168" s="75">
        <f t="shared" si="62"/>
        <v>3.4719838314404186E-2</v>
      </c>
    </row>
    <row r="169" spans="2:14" x14ac:dyDescent="0.25">
      <c r="B169" s="272"/>
      <c r="C169" s="278"/>
      <c r="D169" s="4" t="s">
        <v>48</v>
      </c>
      <c r="E169" s="29">
        <v>806433</v>
      </c>
      <c r="F169" s="29">
        <v>240954</v>
      </c>
      <c r="G169" s="29">
        <v>355287</v>
      </c>
      <c r="H169" s="29">
        <v>720575</v>
      </c>
      <c r="I169" s="29">
        <v>811299</v>
      </c>
      <c r="J169" s="81">
        <f t="shared" si="67"/>
        <v>0.12590500641848523</v>
      </c>
      <c r="K169" s="29">
        <f t="shared" si="68"/>
        <v>90724</v>
      </c>
      <c r="L169" s="81">
        <f t="shared" si="69"/>
        <v>6.0339792642414292E-3</v>
      </c>
      <c r="M169" s="29">
        <f t="shared" si="70"/>
        <v>4866</v>
      </c>
      <c r="N169" s="75">
        <f t="shared" si="62"/>
        <v>0.15361551690937242</v>
      </c>
    </row>
    <row r="170" spans="2:14" x14ac:dyDescent="0.25">
      <c r="B170" s="272"/>
      <c r="C170" s="278"/>
      <c r="D170" s="4" t="s">
        <v>49</v>
      </c>
      <c r="E170" s="29">
        <v>56230</v>
      </c>
      <c r="F170" s="29">
        <v>24525</v>
      </c>
      <c r="G170" s="29">
        <v>33497</v>
      </c>
      <c r="H170" s="29">
        <v>51855</v>
      </c>
      <c r="I170" s="29">
        <v>58492</v>
      </c>
      <c r="J170" s="81">
        <f t="shared" si="67"/>
        <v>0.127991514800887</v>
      </c>
      <c r="K170" s="29">
        <f t="shared" si="68"/>
        <v>6637</v>
      </c>
      <c r="L170" s="81">
        <f t="shared" si="69"/>
        <v>4.0227636492975227E-2</v>
      </c>
      <c r="M170" s="29">
        <f t="shared" si="70"/>
        <v>2262</v>
      </c>
      <c r="N170" s="75">
        <f t="shared" si="62"/>
        <v>1.1075175508737236E-2</v>
      </c>
    </row>
    <row r="171" spans="2:14" x14ac:dyDescent="0.25">
      <c r="B171" s="272"/>
      <c r="C171" s="278"/>
      <c r="D171" s="4" t="s">
        <v>50</v>
      </c>
      <c r="E171" s="29">
        <v>146100</v>
      </c>
      <c r="F171" s="29">
        <v>80970</v>
      </c>
      <c r="G171" s="29">
        <v>108554</v>
      </c>
      <c r="H171" s="29">
        <v>202302</v>
      </c>
      <c r="I171" s="29">
        <v>255835</v>
      </c>
      <c r="J171" s="81">
        <f t="shared" si="67"/>
        <v>0.26461923263240106</v>
      </c>
      <c r="K171" s="29">
        <f t="shared" si="68"/>
        <v>53533</v>
      </c>
      <c r="L171" s="81">
        <f t="shared" si="69"/>
        <v>0.75109514031485292</v>
      </c>
      <c r="M171" s="29">
        <f t="shared" si="70"/>
        <v>109735</v>
      </c>
      <c r="N171" s="75">
        <f t="shared" si="62"/>
        <v>4.8441112054260257E-2</v>
      </c>
    </row>
    <row r="172" spans="2:14" x14ac:dyDescent="0.25">
      <c r="B172" s="272"/>
      <c r="C172" s="278"/>
      <c r="D172" s="4" t="s">
        <v>51</v>
      </c>
      <c r="E172" s="29">
        <v>221911</v>
      </c>
      <c r="F172" s="29">
        <v>104957</v>
      </c>
      <c r="G172" s="29">
        <v>164413</v>
      </c>
      <c r="H172" s="29">
        <v>230406</v>
      </c>
      <c r="I172" s="29">
        <v>240602</v>
      </c>
      <c r="J172" s="81">
        <f t="shared" si="67"/>
        <v>4.4252319818060215E-2</v>
      </c>
      <c r="K172" s="29">
        <f t="shared" si="68"/>
        <v>10196</v>
      </c>
      <c r="L172" s="81">
        <f t="shared" si="69"/>
        <v>8.4227460558512268E-2</v>
      </c>
      <c r="M172" s="29">
        <f t="shared" si="70"/>
        <v>18691</v>
      </c>
      <c r="N172" s="75">
        <f t="shared" si="62"/>
        <v>4.5556817646057519E-2</v>
      </c>
    </row>
    <row r="173" spans="2:14" x14ac:dyDescent="0.25">
      <c r="B173" s="272"/>
      <c r="C173" s="278"/>
      <c r="D173" s="4" t="s">
        <v>52</v>
      </c>
      <c r="E173" s="29">
        <v>254169</v>
      </c>
      <c r="F173" s="29">
        <v>100783</v>
      </c>
      <c r="G173" s="29">
        <v>141329</v>
      </c>
      <c r="H173" s="29">
        <v>261644</v>
      </c>
      <c r="I173" s="29">
        <v>283635</v>
      </c>
      <c r="J173" s="31">
        <f t="shared" si="67"/>
        <v>8.4049318921893823E-2</v>
      </c>
      <c r="K173" s="29">
        <f t="shared" si="68"/>
        <v>21991</v>
      </c>
      <c r="L173" s="31">
        <f t="shared" si="69"/>
        <v>0.11593073899649453</v>
      </c>
      <c r="M173" s="29">
        <f t="shared" si="70"/>
        <v>29466</v>
      </c>
      <c r="N173" s="42">
        <f t="shared" si="62"/>
        <v>5.3704906746575361E-2</v>
      </c>
    </row>
    <row r="174" spans="2:14" x14ac:dyDescent="0.25">
      <c r="B174" s="272"/>
      <c r="C174" s="279"/>
      <c r="D174" s="32" t="s">
        <v>53</v>
      </c>
      <c r="E174" s="71">
        <v>127971</v>
      </c>
      <c r="F174" s="71">
        <v>45270</v>
      </c>
      <c r="G174" s="71">
        <v>72233</v>
      </c>
      <c r="H174" s="71">
        <v>113045</v>
      </c>
      <c r="I174" s="71">
        <v>125468</v>
      </c>
      <c r="J174" s="72">
        <f t="shared" si="67"/>
        <v>0.10989428988455918</v>
      </c>
      <c r="K174" s="71">
        <f t="shared" si="68"/>
        <v>12423</v>
      </c>
      <c r="L174" s="72">
        <f t="shared" si="69"/>
        <v>-1.955911886286732E-2</v>
      </c>
      <c r="M174" s="71">
        <f t="shared" si="70"/>
        <v>-2503</v>
      </c>
      <c r="N174" s="55">
        <f t="shared" si="62"/>
        <v>2.3756755124294666E-2</v>
      </c>
    </row>
    <row r="175" spans="2:14" x14ac:dyDescent="0.25">
      <c r="B175" s="272"/>
      <c r="C175" s="274" t="s">
        <v>21</v>
      </c>
      <c r="D175" s="63" t="s">
        <v>43</v>
      </c>
      <c r="E175" s="64">
        <v>34034766</v>
      </c>
      <c r="F175" s="64">
        <v>10243785</v>
      </c>
      <c r="G175" s="64">
        <v>13903380</v>
      </c>
      <c r="H175" s="64">
        <v>31405937</v>
      </c>
      <c r="I175" s="64">
        <v>34509923</v>
      </c>
      <c r="J175" s="65">
        <f t="shared" si="58"/>
        <v>9.8834370074677214E-2</v>
      </c>
      <c r="K175" s="64">
        <f t="shared" si="59"/>
        <v>3103986</v>
      </c>
      <c r="L175" s="65">
        <f t="shared" si="60"/>
        <v>1.3960930420382489E-2</v>
      </c>
      <c r="M175" s="64">
        <f t="shared" si="61"/>
        <v>475157</v>
      </c>
      <c r="N175" s="65">
        <f>I175/$I$175</f>
        <v>1</v>
      </c>
    </row>
    <row r="176" spans="2:14" x14ac:dyDescent="0.25">
      <c r="B176" s="272"/>
      <c r="C176" s="275"/>
      <c r="D176" s="15" t="s">
        <v>44</v>
      </c>
      <c r="E176" s="16">
        <v>13105945</v>
      </c>
      <c r="F176" s="16">
        <v>3913809</v>
      </c>
      <c r="G176" s="16">
        <v>5763674</v>
      </c>
      <c r="H176" s="16">
        <v>12632387</v>
      </c>
      <c r="I176" s="16">
        <v>13590517</v>
      </c>
      <c r="J176" s="18">
        <f t="shared" si="58"/>
        <v>7.5847106330735325E-2</v>
      </c>
      <c r="K176" s="16">
        <f t="shared" si="59"/>
        <v>958130</v>
      </c>
      <c r="L176" s="18">
        <f t="shared" si="60"/>
        <v>3.6973449835170147E-2</v>
      </c>
      <c r="M176" s="16">
        <f t="shared" si="61"/>
        <v>484572</v>
      </c>
      <c r="N176" s="18">
        <f t="shared" ref="N176:N185" si="71">I176/$I$175</f>
        <v>0.39381475872896038</v>
      </c>
    </row>
    <row r="177" spans="2:14" x14ac:dyDescent="0.25">
      <c r="B177" s="272"/>
      <c r="C177" s="275"/>
      <c r="D177" s="19" t="s">
        <v>45</v>
      </c>
      <c r="E177" s="20">
        <v>10093577</v>
      </c>
      <c r="F177" s="20">
        <v>2858440</v>
      </c>
      <c r="G177" s="20">
        <v>3367162</v>
      </c>
      <c r="H177" s="20">
        <v>8865243</v>
      </c>
      <c r="I177" s="20">
        <v>9739308</v>
      </c>
      <c r="J177" s="68">
        <f t="shared" si="58"/>
        <v>9.8594590131370285E-2</v>
      </c>
      <c r="K177" s="20">
        <f t="shared" si="59"/>
        <v>874065</v>
      </c>
      <c r="L177" s="68">
        <f t="shared" si="60"/>
        <v>-3.5098459148823036E-2</v>
      </c>
      <c r="M177" s="20">
        <f t="shared" si="61"/>
        <v>-354269</v>
      </c>
      <c r="N177" s="68">
        <f t="shared" si="71"/>
        <v>0.28221761027980269</v>
      </c>
    </row>
    <row r="178" spans="2:14" x14ac:dyDescent="0.25">
      <c r="B178" s="272"/>
      <c r="C178" s="275"/>
      <c r="D178" s="19" t="s">
        <v>46</v>
      </c>
      <c r="E178" s="20">
        <v>234787</v>
      </c>
      <c r="F178" s="20">
        <v>65275</v>
      </c>
      <c r="G178" s="20">
        <v>98762</v>
      </c>
      <c r="H178" s="20">
        <v>168339</v>
      </c>
      <c r="I178" s="20">
        <v>182035</v>
      </c>
      <c r="J178" s="68">
        <f t="shared" si="58"/>
        <v>8.1359637398344953E-2</v>
      </c>
      <c r="K178" s="20">
        <f t="shared" si="59"/>
        <v>13696</v>
      </c>
      <c r="L178" s="68">
        <f t="shared" si="60"/>
        <v>-0.22468024209176829</v>
      </c>
      <c r="M178" s="20">
        <f t="shared" si="61"/>
        <v>-52752</v>
      </c>
      <c r="N178" s="68">
        <f t="shared" si="71"/>
        <v>5.274859639646255E-3</v>
      </c>
    </row>
    <row r="179" spans="2:14" x14ac:dyDescent="0.25">
      <c r="B179" s="272"/>
      <c r="C179" s="275"/>
      <c r="D179" s="19" t="s">
        <v>47</v>
      </c>
      <c r="E179" s="20">
        <v>834528</v>
      </c>
      <c r="F179" s="20">
        <v>295880</v>
      </c>
      <c r="G179" s="20">
        <v>419370</v>
      </c>
      <c r="H179" s="20">
        <v>1014697</v>
      </c>
      <c r="I179" s="20">
        <v>1034949</v>
      </c>
      <c r="J179" s="68">
        <f t="shared" si="58"/>
        <v>1.9958667464277546E-2</v>
      </c>
      <c r="K179" s="20">
        <f t="shared" si="59"/>
        <v>20252</v>
      </c>
      <c r="L179" s="68">
        <f t="shared" si="60"/>
        <v>0.24016090532612444</v>
      </c>
      <c r="M179" s="20">
        <f t="shared" si="61"/>
        <v>200421</v>
      </c>
      <c r="N179" s="68">
        <f t="shared" si="71"/>
        <v>2.9989895949637441E-2</v>
      </c>
    </row>
    <row r="180" spans="2:14" x14ac:dyDescent="0.25">
      <c r="B180" s="272"/>
      <c r="C180" s="275"/>
      <c r="D180" s="19" t="s">
        <v>48</v>
      </c>
      <c r="E180" s="20">
        <v>5492551</v>
      </c>
      <c r="F180" s="20">
        <v>1546641</v>
      </c>
      <c r="G180" s="20">
        <v>1967362</v>
      </c>
      <c r="H180" s="20">
        <v>4352393</v>
      </c>
      <c r="I180" s="20">
        <v>5123327</v>
      </c>
      <c r="J180" s="68">
        <f t="shared" si="58"/>
        <v>0.17712876571577985</v>
      </c>
      <c r="K180" s="20">
        <f t="shared" si="59"/>
        <v>770934</v>
      </c>
      <c r="L180" s="68">
        <f t="shared" si="60"/>
        <v>-6.7222680317397199E-2</v>
      </c>
      <c r="M180" s="20">
        <f t="shared" si="61"/>
        <v>-369224</v>
      </c>
      <c r="N180" s="68">
        <f t="shared" si="71"/>
        <v>0.14845953148026439</v>
      </c>
    </row>
    <row r="181" spans="2:14" x14ac:dyDescent="0.25">
      <c r="B181" s="272"/>
      <c r="C181" s="275"/>
      <c r="D181" s="19" t="s">
        <v>49</v>
      </c>
      <c r="E181" s="20">
        <v>136126</v>
      </c>
      <c r="F181" s="20">
        <v>59047</v>
      </c>
      <c r="G181" s="20">
        <v>83402</v>
      </c>
      <c r="H181" s="20">
        <v>137757</v>
      </c>
      <c r="I181" s="20">
        <v>148334</v>
      </c>
      <c r="J181" s="68">
        <f t="shared" si="58"/>
        <v>7.6780127325653202E-2</v>
      </c>
      <c r="K181" s="20">
        <f t="shared" si="59"/>
        <v>10577</v>
      </c>
      <c r="L181" s="68">
        <f t="shared" si="60"/>
        <v>8.9681618500506932E-2</v>
      </c>
      <c r="M181" s="20">
        <f t="shared" si="61"/>
        <v>12208</v>
      </c>
      <c r="N181" s="68">
        <f t="shared" si="71"/>
        <v>4.2982999411502595E-3</v>
      </c>
    </row>
    <row r="182" spans="2:14" x14ac:dyDescent="0.25">
      <c r="B182" s="272"/>
      <c r="C182" s="275"/>
      <c r="D182" s="19" t="s">
        <v>50</v>
      </c>
      <c r="E182" s="20">
        <v>1055815</v>
      </c>
      <c r="F182" s="20">
        <v>442013</v>
      </c>
      <c r="G182" s="20">
        <v>749212</v>
      </c>
      <c r="H182" s="20">
        <v>1316064</v>
      </c>
      <c r="I182" s="20">
        <v>1447168</v>
      </c>
      <c r="J182" s="68">
        <f t="shared" si="58"/>
        <v>9.9618255647141885E-2</v>
      </c>
      <c r="K182" s="20">
        <f t="shared" si="59"/>
        <v>131104</v>
      </c>
      <c r="L182" s="68">
        <f t="shared" si="60"/>
        <v>0.37066436828421656</v>
      </c>
      <c r="M182" s="20">
        <f t="shared" si="61"/>
        <v>391353</v>
      </c>
      <c r="N182" s="68">
        <f t="shared" si="71"/>
        <v>4.1934837119167144E-2</v>
      </c>
    </row>
    <row r="183" spans="2:14" x14ac:dyDescent="0.25">
      <c r="B183" s="272"/>
      <c r="C183" s="275"/>
      <c r="D183" s="19" t="s">
        <v>51</v>
      </c>
      <c r="E183" s="20">
        <v>503437</v>
      </c>
      <c r="F183" s="20">
        <v>216673</v>
      </c>
      <c r="G183" s="20">
        <v>359169</v>
      </c>
      <c r="H183" s="20">
        <v>543499</v>
      </c>
      <c r="I183" s="20">
        <v>576462</v>
      </c>
      <c r="J183" s="68">
        <f t="shared" si="58"/>
        <v>6.0649605611049928E-2</v>
      </c>
      <c r="K183" s="20">
        <f t="shared" si="59"/>
        <v>32963</v>
      </c>
      <c r="L183" s="68">
        <f t="shared" si="60"/>
        <v>0.14505290632194301</v>
      </c>
      <c r="M183" s="20">
        <f t="shared" si="61"/>
        <v>73025</v>
      </c>
      <c r="N183" s="68">
        <f t="shared" si="71"/>
        <v>1.6704238951793661E-2</v>
      </c>
    </row>
    <row r="184" spans="2:14" x14ac:dyDescent="0.25">
      <c r="B184" s="272"/>
      <c r="C184" s="275"/>
      <c r="D184" s="19" t="s">
        <v>52</v>
      </c>
      <c r="E184" s="20">
        <v>1856756</v>
      </c>
      <c r="F184" s="20">
        <v>610766</v>
      </c>
      <c r="G184" s="20">
        <v>774989</v>
      </c>
      <c r="H184" s="20">
        <v>1753117</v>
      </c>
      <c r="I184" s="20">
        <v>1886738</v>
      </c>
      <c r="J184" s="22">
        <f t="shared" si="58"/>
        <v>7.6219100037247856E-2</v>
      </c>
      <c r="K184" s="20">
        <f t="shared" si="59"/>
        <v>133621</v>
      </c>
      <c r="L184" s="22">
        <f t="shared" si="60"/>
        <v>1.6147517498260378E-2</v>
      </c>
      <c r="M184" s="20">
        <f t="shared" si="61"/>
        <v>29982</v>
      </c>
      <c r="N184" s="22">
        <f t="shared" si="71"/>
        <v>5.4672332940296622E-2</v>
      </c>
    </row>
    <row r="185" spans="2:14" x14ac:dyDescent="0.25">
      <c r="B185" s="272"/>
      <c r="C185" s="276"/>
      <c r="D185" s="23" t="s">
        <v>53</v>
      </c>
      <c r="E185" s="69">
        <v>721244</v>
      </c>
      <c r="F185" s="69">
        <v>235241</v>
      </c>
      <c r="G185" s="69">
        <v>320278</v>
      </c>
      <c r="H185" s="69">
        <v>622441</v>
      </c>
      <c r="I185" s="69">
        <v>781085</v>
      </c>
      <c r="J185" s="46">
        <f t="shared" si="58"/>
        <v>0.25487395592513984</v>
      </c>
      <c r="K185" s="69">
        <f t="shared" si="59"/>
        <v>158644</v>
      </c>
      <c r="L185" s="46">
        <f t="shared" si="60"/>
        <v>8.2969147750275862E-2</v>
      </c>
      <c r="M185" s="69">
        <f t="shared" si="61"/>
        <v>59841</v>
      </c>
      <c r="N185" s="46">
        <f t="shared" si="71"/>
        <v>2.2633634969281155E-2</v>
      </c>
    </row>
    <row r="186" spans="2:14" x14ac:dyDescent="0.25">
      <c r="B186" s="272"/>
      <c r="C186" s="277" t="s">
        <v>22</v>
      </c>
      <c r="D186" s="63" t="s">
        <v>43</v>
      </c>
      <c r="E186" s="73">
        <f t="shared" ref="E186:I187" si="72">E175/E153</f>
        <v>7.0442412853950467</v>
      </c>
      <c r="F186" s="73">
        <f t="shared" si="72"/>
        <v>6.5442824807720932</v>
      </c>
      <c r="G186" s="73">
        <f t="shared" si="72"/>
        <v>5.9532216226677823</v>
      </c>
      <c r="H186" s="73">
        <f t="shared" si="72"/>
        <v>6.6010991064347921</v>
      </c>
      <c r="I186" s="73">
        <f t="shared" si="72"/>
        <v>6.6508395860551373</v>
      </c>
      <c r="J186" s="65">
        <f t="shared" si="58"/>
        <v>7.5351814627140357E-3</v>
      </c>
      <c r="K186" s="73">
        <f t="shared" ref="K186:K187" si="73">(I186-H186)</f>
        <v>4.9740479620345113E-2</v>
      </c>
      <c r="L186" s="65">
        <f t="shared" si="60"/>
        <v>-5.5847277712584353E-2</v>
      </c>
      <c r="M186" s="73">
        <f t="shared" ref="M186:M187" si="74">(I186-E186)</f>
        <v>-0.39340169933990943</v>
      </c>
      <c r="N186" s="65"/>
    </row>
    <row r="187" spans="2:14" x14ac:dyDescent="0.25">
      <c r="B187" s="272"/>
      <c r="C187" s="278"/>
      <c r="D187" s="26" t="s">
        <v>44</v>
      </c>
      <c r="E187" s="37">
        <f t="shared" si="72"/>
        <v>7.4350901875799549</v>
      </c>
      <c r="F187" s="37">
        <f t="shared" si="72"/>
        <v>7.1048165891222386</v>
      </c>
      <c r="G187" s="37">
        <f t="shared" si="72"/>
        <v>6.5418610854156141</v>
      </c>
      <c r="H187" s="37">
        <f t="shared" si="72"/>
        <v>7.1895473603752658</v>
      </c>
      <c r="I187" s="37">
        <f t="shared" si="72"/>
        <v>7.1971014630901768</v>
      </c>
      <c r="J187" s="80">
        <f t="shared" si="58"/>
        <v>1.0507063012819007E-3</v>
      </c>
      <c r="K187" s="37">
        <f t="shared" si="73"/>
        <v>7.5541027149110818E-3</v>
      </c>
      <c r="L187" s="80">
        <f t="shared" si="60"/>
        <v>-3.2008855102703349E-2</v>
      </c>
      <c r="M187" s="37">
        <f t="shared" si="74"/>
        <v>-0.23798872448977804</v>
      </c>
      <c r="N187" s="38"/>
    </row>
    <row r="188" spans="2:14" x14ac:dyDescent="0.25">
      <c r="B188" s="272"/>
      <c r="C188" s="278"/>
      <c r="D188" s="4" t="s">
        <v>45</v>
      </c>
      <c r="E188" s="41">
        <f>E177/E155</f>
        <v>7.7678094151888821</v>
      </c>
      <c r="F188" s="41">
        <f>F177/F155</f>
        <v>7.6155004062928775</v>
      </c>
      <c r="G188" s="41">
        <f>G177/G155</f>
        <v>6.8402382490482632</v>
      </c>
      <c r="H188" s="41">
        <f>H177/H155</f>
        <v>7.1290659289847085</v>
      </c>
      <c r="I188" s="41">
        <f>I177/I155</f>
        <v>7.378386609473794</v>
      </c>
      <c r="J188" s="81">
        <f t="shared" si="58"/>
        <v>3.4972418963811203E-2</v>
      </c>
      <c r="K188" s="41">
        <f>(I188-H188)</f>
        <v>0.24932068048908551</v>
      </c>
      <c r="L188" s="81">
        <f t="shared" si="60"/>
        <v>-5.0132899109705975E-2</v>
      </c>
      <c r="M188" s="41">
        <f>(I188-E188)</f>
        <v>-0.38942280571508814</v>
      </c>
      <c r="N188" s="75"/>
    </row>
    <row r="189" spans="2:14" x14ac:dyDescent="0.25">
      <c r="B189" s="272"/>
      <c r="C189" s="278"/>
      <c r="D189" s="4" t="s">
        <v>46</v>
      </c>
      <c r="E189" s="41">
        <f t="shared" ref="E189:I196" si="75">E178/E156</f>
        <v>5.2086919868666248</v>
      </c>
      <c r="F189" s="41">
        <f t="shared" si="75"/>
        <v>5.1670228765930499</v>
      </c>
      <c r="G189" s="41">
        <f t="shared" si="75"/>
        <v>4.8986657407866669</v>
      </c>
      <c r="H189" s="41">
        <f t="shared" si="75"/>
        <v>4.4591931339567168</v>
      </c>
      <c r="I189" s="41">
        <f t="shared" si="75"/>
        <v>3.5577336512527848</v>
      </c>
      <c r="J189" s="81">
        <f t="shared" si="58"/>
        <v>-0.20215753290417626</v>
      </c>
      <c r="K189" s="41">
        <f t="shared" ref="K189:K196" si="76">(I189-H189)</f>
        <v>-0.90145948270393195</v>
      </c>
      <c r="L189" s="81">
        <f t="shared" si="60"/>
        <v>-0.31696217395396442</v>
      </c>
      <c r="M189" s="41">
        <f t="shared" ref="M189:M196" si="77">(I189-E189)</f>
        <v>-1.65095833561384</v>
      </c>
      <c r="N189" s="75"/>
    </row>
    <row r="190" spans="2:14" x14ac:dyDescent="0.25">
      <c r="B190" s="272"/>
      <c r="C190" s="278"/>
      <c r="D190" s="4" t="s">
        <v>47</v>
      </c>
      <c r="E190" s="41">
        <f t="shared" si="75"/>
        <v>6.0858480521564111</v>
      </c>
      <c r="F190" s="41">
        <f t="shared" si="75"/>
        <v>5.3491945835517871</v>
      </c>
      <c r="G190" s="41">
        <f t="shared" si="75"/>
        <v>5.9650944469731453</v>
      </c>
      <c r="H190" s="41">
        <f t="shared" si="75"/>
        <v>6.2993357337968714</v>
      </c>
      <c r="I190" s="41">
        <f t="shared" si="75"/>
        <v>5.7549280737556785</v>
      </c>
      <c r="J190" s="81">
        <f t="shared" si="58"/>
        <v>-8.642302665666235E-2</v>
      </c>
      <c r="K190" s="41">
        <f t="shared" si="76"/>
        <v>-0.5444076600411929</v>
      </c>
      <c r="L190" s="81">
        <f t="shared" si="60"/>
        <v>-5.4375327080911418E-2</v>
      </c>
      <c r="M190" s="41">
        <f t="shared" si="77"/>
        <v>-0.33091997840073262</v>
      </c>
      <c r="N190" s="75"/>
    </row>
    <row r="191" spans="2:14" x14ac:dyDescent="0.25">
      <c r="B191" s="272"/>
      <c r="C191" s="278"/>
      <c r="D191" s="4" t="s">
        <v>48</v>
      </c>
      <c r="E191" s="41">
        <f t="shared" si="75"/>
        <v>6.9374830274806403</v>
      </c>
      <c r="F191" s="41">
        <f t="shared" si="75"/>
        <v>6.8485442911860428</v>
      </c>
      <c r="G191" s="41">
        <f t="shared" si="75"/>
        <v>5.5543189800228117</v>
      </c>
      <c r="H191" s="41">
        <f t="shared" si="75"/>
        <v>6.1281889542046537</v>
      </c>
      <c r="I191" s="41">
        <f t="shared" si="75"/>
        <v>6.4214324031645127</v>
      </c>
      <c r="J191" s="81">
        <f t="shared" si="58"/>
        <v>4.7851567755374136E-2</v>
      </c>
      <c r="K191" s="41">
        <f t="shared" si="76"/>
        <v>0.29324344895985899</v>
      </c>
      <c r="L191" s="81">
        <f t="shared" si="60"/>
        <v>-7.4385857561302338E-2</v>
      </c>
      <c r="M191" s="41">
        <f t="shared" si="77"/>
        <v>-0.51605062431612758</v>
      </c>
      <c r="N191" s="75"/>
    </row>
    <row r="192" spans="2:14" x14ac:dyDescent="0.25">
      <c r="B192" s="272"/>
      <c r="C192" s="278"/>
      <c r="D192" s="4" t="s">
        <v>49</v>
      </c>
      <c r="E192" s="41">
        <f t="shared" si="75"/>
        <v>2.4357363966575409</v>
      </c>
      <c r="F192" s="41">
        <f t="shared" si="75"/>
        <v>2.437843193922629</v>
      </c>
      <c r="G192" s="41">
        <f t="shared" si="75"/>
        <v>2.4937806482478173</v>
      </c>
      <c r="H192" s="41">
        <f t="shared" si="75"/>
        <v>2.6756725259784404</v>
      </c>
      <c r="I192" s="41">
        <f t="shared" si="75"/>
        <v>2.5505786061867015</v>
      </c>
      <c r="J192" s="81">
        <f t="shared" si="58"/>
        <v>-4.6752328088428774E-2</v>
      </c>
      <c r="K192" s="41">
        <f t="shared" si="76"/>
        <v>-0.12509391979173889</v>
      </c>
      <c r="L192" s="81">
        <f t="shared" si="60"/>
        <v>4.714886622655623E-2</v>
      </c>
      <c r="M192" s="41">
        <f t="shared" si="77"/>
        <v>0.11484220952916058</v>
      </c>
      <c r="N192" s="75"/>
    </row>
    <row r="193" spans="2:14" x14ac:dyDescent="0.25">
      <c r="B193" s="272"/>
      <c r="C193" s="278"/>
      <c r="D193" s="4" t="s">
        <v>50</v>
      </c>
      <c r="E193" s="41">
        <f t="shared" si="75"/>
        <v>7.3884367499177754</v>
      </c>
      <c r="F193" s="41">
        <f t="shared" si="75"/>
        <v>5.7058231246853497</v>
      </c>
      <c r="G193" s="41">
        <f t="shared" si="75"/>
        <v>6.9720730697289195</v>
      </c>
      <c r="H193" s="41">
        <f t="shared" si="75"/>
        <v>6.6176102336667117</v>
      </c>
      <c r="I193" s="41">
        <f t="shared" si="75"/>
        <v>5.729361648217651</v>
      </c>
      <c r="J193" s="81">
        <f t="shared" si="58"/>
        <v>-0.13422497761051977</v>
      </c>
      <c r="K193" s="41">
        <f t="shared" si="76"/>
        <v>-0.88824858544906071</v>
      </c>
      <c r="L193" s="81">
        <f t="shared" si="60"/>
        <v>-0.22455022054815421</v>
      </c>
      <c r="M193" s="41">
        <f t="shared" si="77"/>
        <v>-1.6590751017001244</v>
      </c>
      <c r="N193" s="75"/>
    </row>
    <row r="194" spans="2:14" x14ac:dyDescent="0.25">
      <c r="B194" s="272"/>
      <c r="C194" s="278"/>
      <c r="D194" s="4" t="s">
        <v>51</v>
      </c>
      <c r="E194" s="41">
        <f t="shared" si="75"/>
        <v>2.2840414672322664</v>
      </c>
      <c r="F194" s="41">
        <f t="shared" si="75"/>
        <v>2.0931353607171839</v>
      </c>
      <c r="G194" s="41">
        <f t="shared" si="75"/>
        <v>2.1866149593931499</v>
      </c>
      <c r="H194" s="41">
        <f t="shared" si="75"/>
        <v>2.3720011696365835</v>
      </c>
      <c r="I194" s="41">
        <f t="shared" si="75"/>
        <v>2.410875374829053</v>
      </c>
      <c r="J194" s="81">
        <f t="shared" si="58"/>
        <v>1.6388779942476006E-2</v>
      </c>
      <c r="K194" s="41">
        <f t="shared" si="76"/>
        <v>3.8874205192469535E-2</v>
      </c>
      <c r="L194" s="81">
        <f t="shared" si="60"/>
        <v>5.5530475000736379E-2</v>
      </c>
      <c r="M194" s="41">
        <f t="shared" si="77"/>
        <v>0.12683390759678659</v>
      </c>
      <c r="N194" s="75"/>
    </row>
    <row r="195" spans="2:14" x14ac:dyDescent="0.25">
      <c r="B195" s="272"/>
      <c r="C195" s="278"/>
      <c r="D195" s="4" t="s">
        <v>52</v>
      </c>
      <c r="E195" s="41">
        <f t="shared" si="75"/>
        <v>7.4203753436920517</v>
      </c>
      <c r="F195" s="41">
        <f t="shared" si="75"/>
        <v>6.3173322576307651</v>
      </c>
      <c r="G195" s="41">
        <f t="shared" si="75"/>
        <v>5.5219885141008653</v>
      </c>
      <c r="H195" s="41">
        <f t="shared" si="75"/>
        <v>6.81836284648623</v>
      </c>
      <c r="I195" s="41">
        <f t="shared" si="75"/>
        <v>6.7723569064660403</v>
      </c>
      <c r="J195" s="31">
        <f t="shared" si="58"/>
        <v>-6.7473587217345976E-3</v>
      </c>
      <c r="K195" s="41">
        <f t="shared" si="76"/>
        <v>-4.6005940020189762E-2</v>
      </c>
      <c r="L195" s="31">
        <f t="shared" si="60"/>
        <v>-8.732960358627706E-2</v>
      </c>
      <c r="M195" s="41">
        <f t="shared" si="77"/>
        <v>-0.64801843722601138</v>
      </c>
      <c r="N195" s="42"/>
    </row>
    <row r="196" spans="2:14" x14ac:dyDescent="0.25">
      <c r="B196" s="272"/>
      <c r="C196" s="279"/>
      <c r="D196" s="32" t="s">
        <v>53</v>
      </c>
      <c r="E196" s="77">
        <f t="shared" si="75"/>
        <v>5.7197554263781054</v>
      </c>
      <c r="F196" s="77">
        <f t="shared" si="75"/>
        <v>5.4171790443293037</v>
      </c>
      <c r="G196" s="77">
        <f t="shared" si="75"/>
        <v>4.4508400617018022</v>
      </c>
      <c r="H196" s="77">
        <f t="shared" si="75"/>
        <v>5.585586474869209</v>
      </c>
      <c r="I196" s="77">
        <f t="shared" si="75"/>
        <v>6.340078572704102</v>
      </c>
      <c r="J196" s="72">
        <f t="shared" si="58"/>
        <v>0.13507840246132075</v>
      </c>
      <c r="K196" s="77">
        <f t="shared" si="76"/>
        <v>0.75449209783489302</v>
      </c>
      <c r="L196" s="72">
        <f t="shared" si="60"/>
        <v>0.10845273968624936</v>
      </c>
      <c r="M196" s="77">
        <f t="shared" si="77"/>
        <v>0.62032314632599661</v>
      </c>
      <c r="N196" s="55"/>
    </row>
    <row r="197" spans="2:14" x14ac:dyDescent="0.25">
      <c r="B197" s="272"/>
      <c r="C197" s="280" t="s">
        <v>34</v>
      </c>
      <c r="D197" s="63" t="s">
        <v>43</v>
      </c>
      <c r="E197" s="65">
        <v>0.70566445218302065</v>
      </c>
      <c r="F197" s="65">
        <v>0.42151592636549812</v>
      </c>
      <c r="G197" s="65">
        <v>0.46071549284573426</v>
      </c>
      <c r="H197" s="65">
        <v>0.69548218463868861</v>
      </c>
      <c r="I197" s="65">
        <v>0.75317428421984389</v>
      </c>
      <c r="J197" s="65">
        <f t="shared" si="58"/>
        <v>8.2952663426061779E-2</v>
      </c>
      <c r="K197" s="73">
        <f>(I197-H197)*100</f>
        <v>5.7692099581155283</v>
      </c>
      <c r="L197" s="65">
        <f t="shared" ref="L197" si="78">I197/F197-1</f>
        <v>0.78682283897088978</v>
      </c>
      <c r="M197" s="73">
        <f t="shared" ref="M197" si="79">I197-F197</f>
        <v>0.33165835785434578</v>
      </c>
      <c r="N197" s="65"/>
    </row>
    <row r="198" spans="2:14" x14ac:dyDescent="0.25">
      <c r="B198" s="272"/>
      <c r="C198" s="281"/>
      <c r="D198" s="15" t="s">
        <v>44</v>
      </c>
      <c r="E198" s="18">
        <v>0.76972196158821105</v>
      </c>
      <c r="F198" s="18">
        <v>0.49563348888170433</v>
      </c>
      <c r="G198" s="18">
        <v>0.53007392392769836</v>
      </c>
      <c r="H198" s="18">
        <v>0.78235212112064911</v>
      </c>
      <c r="I198" s="18">
        <v>0.81120905005064936</v>
      </c>
      <c r="J198" s="18">
        <f t="shared" si="58"/>
        <v>3.6884835039068253E-2</v>
      </c>
      <c r="K198" s="44">
        <f t="shared" ref="K198" si="80">(I198-H198)*100</f>
        <v>2.8856928930000247</v>
      </c>
      <c r="L198" s="18">
        <f t="shared" si="60"/>
        <v>5.3898797920271857E-2</v>
      </c>
      <c r="M198" s="44">
        <f t="shared" ref="M198" si="81">(I198-E198)*100</f>
        <v>4.1487088462438315</v>
      </c>
      <c r="N198" s="18"/>
    </row>
    <row r="199" spans="2:14" x14ac:dyDescent="0.25">
      <c r="B199" s="272"/>
      <c r="C199" s="281"/>
      <c r="D199" s="19" t="s">
        <v>45</v>
      </c>
      <c r="E199" s="68">
        <v>0.67192823926387557</v>
      </c>
      <c r="F199" s="68">
        <v>0.41641203353334449</v>
      </c>
      <c r="G199" s="68">
        <v>0.38237984856351559</v>
      </c>
      <c r="H199" s="68">
        <v>0.63514820255836268</v>
      </c>
      <c r="I199" s="68">
        <v>0.71202240207954559</v>
      </c>
      <c r="J199" s="68">
        <f t="shared" si="58"/>
        <v>0.12103348354216448</v>
      </c>
      <c r="K199" s="45">
        <f>(I199-H199)*100</f>
        <v>7.6874199521182902</v>
      </c>
      <c r="L199" s="68">
        <f t="shared" si="60"/>
        <v>5.96703047628937E-2</v>
      </c>
      <c r="M199" s="45">
        <f>(I199-E199)*100</f>
        <v>4.0094162815670025</v>
      </c>
      <c r="N199" s="68"/>
    </row>
    <row r="200" spans="2:14" x14ac:dyDescent="0.25">
      <c r="B200" s="272"/>
      <c r="C200" s="281"/>
      <c r="D200" s="19" t="s">
        <v>46</v>
      </c>
      <c r="E200" s="68">
        <v>0.57076491108653105</v>
      </c>
      <c r="F200" s="68">
        <v>0.42174668708366447</v>
      </c>
      <c r="G200" s="68">
        <v>0.40408330264719122</v>
      </c>
      <c r="H200" s="68">
        <v>0.53778304538949095</v>
      </c>
      <c r="I200" s="68">
        <v>0.55454348826086564</v>
      </c>
      <c r="J200" s="68">
        <f t="shared" si="58"/>
        <v>3.1165807503722665E-2</v>
      </c>
      <c r="K200" s="45">
        <f t="shared" ref="K200:K207" si="82">(I200-H200)*100</f>
        <v>1.6760442871374681</v>
      </c>
      <c r="L200" s="68">
        <f t="shared" si="60"/>
        <v>-2.8420497670022637E-2</v>
      </c>
      <c r="M200" s="45">
        <f t="shared" ref="M200:M207" si="83">(I200-E200)*100</f>
        <v>-1.622142282566541</v>
      </c>
      <c r="N200" s="68"/>
    </row>
    <row r="201" spans="2:14" x14ac:dyDescent="0.25">
      <c r="B201" s="272"/>
      <c r="C201" s="281"/>
      <c r="D201" s="19" t="s">
        <v>47</v>
      </c>
      <c r="E201" s="68">
        <v>0.56176365655817706</v>
      </c>
      <c r="F201" s="68">
        <v>0.31148476369141237</v>
      </c>
      <c r="G201" s="68">
        <v>0.28621210694206145</v>
      </c>
      <c r="H201" s="68">
        <v>0.60938004840462912</v>
      </c>
      <c r="I201" s="68">
        <v>0.6452598187198163</v>
      </c>
      <c r="J201" s="68">
        <f t="shared" si="58"/>
        <v>5.8879135293518736E-2</v>
      </c>
      <c r="K201" s="45">
        <f t="shared" si="82"/>
        <v>3.5879770315187187</v>
      </c>
      <c r="L201" s="68">
        <f t="shared" si="60"/>
        <v>0.14863218933244093</v>
      </c>
      <c r="M201" s="45">
        <f t="shared" si="83"/>
        <v>8.3496162161639234</v>
      </c>
      <c r="N201" s="68"/>
    </row>
    <row r="202" spans="2:14" x14ac:dyDescent="0.25">
      <c r="B202" s="272"/>
      <c r="C202" s="281"/>
      <c r="D202" s="19" t="s">
        <v>48</v>
      </c>
      <c r="E202" s="68">
        <v>0.70518161483742259</v>
      </c>
      <c r="F202" s="68">
        <v>0.48948502261743165</v>
      </c>
      <c r="G202" s="68">
        <v>0.48615455783025679</v>
      </c>
      <c r="H202" s="68">
        <v>0.6493275173640638</v>
      </c>
      <c r="I202" s="68">
        <v>0.73071425433679682</v>
      </c>
      <c r="J202" s="68">
        <f t="shared" si="58"/>
        <v>0.12534003995875831</v>
      </c>
      <c r="K202" s="45">
        <f t="shared" si="82"/>
        <v>8.1386736972733011</v>
      </c>
      <c r="L202" s="68">
        <f t="shared" si="60"/>
        <v>3.6207182606796451E-2</v>
      </c>
      <c r="M202" s="45">
        <f t="shared" si="83"/>
        <v>2.5532639499374232</v>
      </c>
      <c r="N202" s="68"/>
    </row>
    <row r="203" spans="2:14" x14ac:dyDescent="0.25">
      <c r="B203" s="272"/>
      <c r="C203" s="281"/>
      <c r="D203" s="19" t="s">
        <v>49</v>
      </c>
      <c r="E203" s="68">
        <v>0.52295410715246138</v>
      </c>
      <c r="F203" s="68">
        <v>0.5147906295498732</v>
      </c>
      <c r="G203" s="68">
        <v>0.42945341263098274</v>
      </c>
      <c r="H203" s="68">
        <v>0.57741590694750078</v>
      </c>
      <c r="I203" s="68">
        <v>0.61259601883208059</v>
      </c>
      <c r="J203" s="68">
        <f t="shared" si="58"/>
        <v>6.0926814556528042E-2</v>
      </c>
      <c r="K203" s="45">
        <f t="shared" si="82"/>
        <v>3.5180111884579812</v>
      </c>
      <c r="L203" s="68">
        <f t="shared" si="60"/>
        <v>0.17141449020780919</v>
      </c>
      <c r="M203" s="45">
        <f t="shared" si="83"/>
        <v>8.9641911679619213</v>
      </c>
      <c r="N203" s="68"/>
    </row>
    <row r="204" spans="2:14" x14ac:dyDescent="0.25">
      <c r="B204" s="272"/>
      <c r="C204" s="281"/>
      <c r="D204" s="19" t="s">
        <v>50</v>
      </c>
      <c r="E204" s="68">
        <v>0.70135878861553691</v>
      </c>
      <c r="F204" s="68">
        <v>0.60407891607923314</v>
      </c>
      <c r="G204" s="68">
        <v>0.70336128458075009</v>
      </c>
      <c r="H204" s="68">
        <v>0.8015089072176752</v>
      </c>
      <c r="I204" s="68">
        <v>0.82779844332469787</v>
      </c>
      <c r="J204" s="68">
        <f t="shared" si="58"/>
        <v>3.2800054834428494E-2</v>
      </c>
      <c r="K204" s="45">
        <f t="shared" si="82"/>
        <v>2.6289536107022671</v>
      </c>
      <c r="L204" s="68">
        <f t="shared" si="60"/>
        <v>0.18027813547292881</v>
      </c>
      <c r="M204" s="45">
        <f t="shared" si="83"/>
        <v>12.643965470916097</v>
      </c>
      <c r="N204" s="68"/>
    </row>
    <row r="205" spans="2:14" x14ac:dyDescent="0.25">
      <c r="B205" s="272"/>
      <c r="C205" s="281"/>
      <c r="D205" s="19" t="s">
        <v>51</v>
      </c>
      <c r="E205" s="68">
        <v>0.51296533102376651</v>
      </c>
      <c r="F205" s="68">
        <v>0.43917828766012645</v>
      </c>
      <c r="G205" s="68">
        <v>0.43287194104141685</v>
      </c>
      <c r="H205" s="68">
        <v>0.55540181632567553</v>
      </c>
      <c r="I205" s="68">
        <v>0.56942335787332776</v>
      </c>
      <c r="J205" s="68">
        <f t="shared" si="58"/>
        <v>2.5245761060727734E-2</v>
      </c>
      <c r="K205" s="45">
        <f t="shared" si="82"/>
        <v>1.4021541547652228</v>
      </c>
      <c r="L205" s="68">
        <f t="shared" si="60"/>
        <v>0.11006207132338441</v>
      </c>
      <c r="M205" s="45">
        <f t="shared" si="83"/>
        <v>5.6458026849561254</v>
      </c>
      <c r="N205" s="68"/>
    </row>
    <row r="206" spans="2:14" x14ac:dyDescent="0.25">
      <c r="B206" s="272"/>
      <c r="C206" s="281"/>
      <c r="D206" s="19" t="s">
        <v>52</v>
      </c>
      <c r="E206" s="68">
        <v>0.73831679821858165</v>
      </c>
      <c r="F206" s="68">
        <v>0.49125694136118242</v>
      </c>
      <c r="G206" s="68">
        <v>0.48201408869433904</v>
      </c>
      <c r="H206" s="68">
        <v>0.74892677369097149</v>
      </c>
      <c r="I206" s="68">
        <v>0.81331329152256404</v>
      </c>
      <c r="J206" s="68">
        <f t="shared" si="58"/>
        <v>8.5971713248110149E-2</v>
      </c>
      <c r="K206" s="45">
        <f t="shared" si="82"/>
        <v>6.4386517831592549</v>
      </c>
      <c r="L206" s="68">
        <f t="shared" si="60"/>
        <v>0.10157766081570219</v>
      </c>
      <c r="M206" s="45">
        <f t="shared" si="83"/>
        <v>7.4996493303982392</v>
      </c>
      <c r="N206" s="22"/>
    </row>
    <row r="207" spans="2:14" x14ac:dyDescent="0.25">
      <c r="B207" s="272"/>
      <c r="C207" s="282"/>
      <c r="D207" s="23" t="s">
        <v>53</v>
      </c>
      <c r="E207" s="68">
        <v>0.58427290328329673</v>
      </c>
      <c r="F207" s="68">
        <v>0.36139382757206262</v>
      </c>
      <c r="G207" s="68">
        <v>0.30640431884692987</v>
      </c>
      <c r="H207" s="68">
        <v>0.53127749995092155</v>
      </c>
      <c r="I207" s="68">
        <v>0.69652045193105105</v>
      </c>
      <c r="J207" s="68">
        <f t="shared" si="58"/>
        <v>0.31102945634888424</v>
      </c>
      <c r="K207" s="45">
        <f t="shared" si="82"/>
        <v>16.52429519801295</v>
      </c>
      <c r="L207" s="68">
        <f t="shared" si="60"/>
        <v>0.19211493125384393</v>
      </c>
      <c r="M207" s="45">
        <f t="shared" si="83"/>
        <v>11.224754864775432</v>
      </c>
      <c r="N207" s="46"/>
    </row>
    <row r="208" spans="2:14" x14ac:dyDescent="0.25">
      <c r="B208" s="272"/>
      <c r="C208" s="283" t="s">
        <v>57</v>
      </c>
      <c r="D208" s="63" t="s">
        <v>43</v>
      </c>
      <c r="E208" s="64">
        <v>132144</v>
      </c>
      <c r="F208" s="64">
        <v>66601</v>
      </c>
      <c r="G208" s="64">
        <v>82456</v>
      </c>
      <c r="H208" s="64">
        <v>123696</v>
      </c>
      <c r="I208" s="64">
        <v>125536</v>
      </c>
      <c r="J208" s="65">
        <f t="shared" si="58"/>
        <v>1.48751778553875E-2</v>
      </c>
      <c r="K208" s="64">
        <f t="shared" ref="K208:K209" si="84">I208-H208</f>
        <v>1840</v>
      </c>
      <c r="L208" s="65">
        <f t="shared" si="60"/>
        <v>-5.0006054001695111E-2</v>
      </c>
      <c r="M208" s="64">
        <f t="shared" ref="M208:M209" si="85">I208-E208</f>
        <v>-6608</v>
      </c>
      <c r="N208" s="65">
        <f t="shared" ref="N208:N218" si="86">I208/$I$208</f>
        <v>1</v>
      </c>
    </row>
    <row r="209" spans="2:14" x14ac:dyDescent="0.25">
      <c r="B209" s="272"/>
      <c r="C209" s="278"/>
      <c r="D209" s="26" t="s">
        <v>44</v>
      </c>
      <c r="E209" s="27">
        <v>46648</v>
      </c>
      <c r="F209" s="27">
        <v>23742</v>
      </c>
      <c r="G209" s="27">
        <v>29697</v>
      </c>
      <c r="H209" s="27">
        <v>44233</v>
      </c>
      <c r="I209" s="27">
        <v>45902</v>
      </c>
      <c r="J209" s="36">
        <f t="shared" si="58"/>
        <v>3.7732010037754726E-2</v>
      </c>
      <c r="K209" s="27">
        <f t="shared" si="84"/>
        <v>1669</v>
      </c>
      <c r="L209" s="36">
        <f t="shared" si="60"/>
        <v>-1.5992111130166298E-2</v>
      </c>
      <c r="M209" s="27">
        <f t="shared" si="85"/>
        <v>-746</v>
      </c>
      <c r="N209" s="38">
        <f t="shared" si="86"/>
        <v>0.36564810094315575</v>
      </c>
    </row>
    <row r="210" spans="2:14" x14ac:dyDescent="0.25">
      <c r="B210" s="272"/>
      <c r="C210" s="278"/>
      <c r="D210" s="4" t="s">
        <v>45</v>
      </c>
      <c r="E210" s="29">
        <v>41159</v>
      </c>
      <c r="F210" s="29">
        <v>20336</v>
      </c>
      <c r="G210" s="29">
        <v>24064</v>
      </c>
      <c r="H210" s="29">
        <v>38225</v>
      </c>
      <c r="I210" s="29">
        <v>37475</v>
      </c>
      <c r="J210" s="74">
        <f t="shared" si="58"/>
        <v>-1.962066710268151E-2</v>
      </c>
      <c r="K210" s="29">
        <f>I210-H210</f>
        <v>-750</v>
      </c>
      <c r="L210" s="74">
        <f t="shared" si="60"/>
        <v>-8.950654777812872E-2</v>
      </c>
      <c r="M210" s="29">
        <f>I210-E210</f>
        <v>-3684</v>
      </c>
      <c r="N210" s="75">
        <f t="shared" si="86"/>
        <v>0.29851994646953861</v>
      </c>
    </row>
    <row r="211" spans="2:14" x14ac:dyDescent="0.25">
      <c r="B211" s="272"/>
      <c r="C211" s="278"/>
      <c r="D211" s="4" t="s">
        <v>46</v>
      </c>
      <c r="E211" s="29">
        <v>1127</v>
      </c>
      <c r="F211" s="29">
        <v>437</v>
      </c>
      <c r="G211" s="29">
        <v>669</v>
      </c>
      <c r="H211" s="29">
        <v>857</v>
      </c>
      <c r="I211" s="29">
        <v>900</v>
      </c>
      <c r="J211" s="74">
        <f t="shared" si="58"/>
        <v>5.0175029171528607E-2</v>
      </c>
      <c r="K211" s="29">
        <f t="shared" ref="K211:K218" si="87">I211-H211</f>
        <v>43</v>
      </c>
      <c r="L211" s="74">
        <f t="shared" si="60"/>
        <v>-0.20141969831410822</v>
      </c>
      <c r="M211" s="29">
        <f t="shared" ref="M211:M218" si="88">I211-E211</f>
        <v>-227</v>
      </c>
      <c r="N211" s="75">
        <f t="shared" si="86"/>
        <v>7.1692582207494261E-3</v>
      </c>
    </row>
    <row r="212" spans="2:14" x14ac:dyDescent="0.25">
      <c r="B212" s="272"/>
      <c r="C212" s="278"/>
      <c r="D212" s="4" t="s">
        <v>47</v>
      </c>
      <c r="E212" s="29">
        <v>4070</v>
      </c>
      <c r="F212" s="29">
        <v>2900</v>
      </c>
      <c r="G212" s="29">
        <v>4012</v>
      </c>
      <c r="H212" s="29">
        <v>4562</v>
      </c>
      <c r="I212" s="29">
        <v>4395</v>
      </c>
      <c r="J212" s="74">
        <f t="shared" si="58"/>
        <v>-3.6606751424813733E-2</v>
      </c>
      <c r="K212" s="29">
        <f t="shared" si="87"/>
        <v>-167</v>
      </c>
      <c r="L212" s="74">
        <f t="shared" si="60"/>
        <v>7.9852579852579764E-2</v>
      </c>
      <c r="M212" s="29">
        <f t="shared" si="88"/>
        <v>325</v>
      </c>
      <c r="N212" s="75">
        <f t="shared" si="86"/>
        <v>3.5009877644659702E-2</v>
      </c>
    </row>
    <row r="213" spans="2:14" x14ac:dyDescent="0.25">
      <c r="B213" s="272"/>
      <c r="C213" s="278"/>
      <c r="D213" s="4" t="s">
        <v>48</v>
      </c>
      <c r="E213" s="29">
        <v>21340</v>
      </c>
      <c r="F213" s="29">
        <v>9244</v>
      </c>
      <c r="G213" s="29">
        <v>11050</v>
      </c>
      <c r="H213" s="29">
        <v>18364</v>
      </c>
      <c r="I213" s="29">
        <v>19209</v>
      </c>
      <c r="J213" s="74">
        <f t="shared" si="58"/>
        <v>4.6013940318013535E-2</v>
      </c>
      <c r="K213" s="29">
        <f t="shared" si="87"/>
        <v>845</v>
      </c>
      <c r="L213" s="74">
        <f t="shared" si="60"/>
        <v>-9.9859418931583899E-2</v>
      </c>
      <c r="M213" s="29">
        <f t="shared" si="88"/>
        <v>-2131</v>
      </c>
      <c r="N213" s="75">
        <f t="shared" si="86"/>
        <v>0.15301586795819525</v>
      </c>
    </row>
    <row r="214" spans="2:14" x14ac:dyDescent="0.25">
      <c r="B214" s="272"/>
      <c r="C214" s="278"/>
      <c r="D214" s="4" t="s">
        <v>49</v>
      </c>
      <c r="E214" s="29">
        <v>713</v>
      </c>
      <c r="F214" s="29">
        <v>339</v>
      </c>
      <c r="G214" s="29">
        <v>532</v>
      </c>
      <c r="H214" s="29">
        <v>654</v>
      </c>
      <c r="I214" s="29">
        <v>663</v>
      </c>
      <c r="J214" s="74">
        <f t="shared" si="58"/>
        <v>1.3761467889908285E-2</v>
      </c>
      <c r="K214" s="29">
        <f t="shared" si="87"/>
        <v>9</v>
      </c>
      <c r="L214" s="74">
        <f t="shared" si="60"/>
        <v>-7.0126227208976211E-2</v>
      </c>
      <c r="M214" s="29">
        <f t="shared" si="88"/>
        <v>-50</v>
      </c>
      <c r="N214" s="75">
        <f t="shared" si="86"/>
        <v>5.2813535559520777E-3</v>
      </c>
    </row>
    <row r="215" spans="2:14" x14ac:dyDescent="0.25">
      <c r="B215" s="272"/>
      <c r="C215" s="278"/>
      <c r="D215" s="4" t="s">
        <v>50</v>
      </c>
      <c r="E215" s="29">
        <v>4124</v>
      </c>
      <c r="F215" s="29">
        <v>2132</v>
      </c>
      <c r="G215" s="29">
        <v>2908</v>
      </c>
      <c r="H215" s="29">
        <v>4497</v>
      </c>
      <c r="I215" s="29">
        <v>4790</v>
      </c>
      <c r="J215" s="74">
        <f t="shared" si="58"/>
        <v>6.5154547476095281E-2</v>
      </c>
      <c r="K215" s="29">
        <f t="shared" si="87"/>
        <v>293</v>
      </c>
      <c r="L215" s="74">
        <f t="shared" si="60"/>
        <v>0.16149369544131909</v>
      </c>
      <c r="M215" s="29">
        <f t="shared" si="88"/>
        <v>666</v>
      </c>
      <c r="N215" s="75">
        <f t="shared" si="86"/>
        <v>3.8156385419321946E-2</v>
      </c>
    </row>
    <row r="216" spans="2:14" x14ac:dyDescent="0.25">
      <c r="B216" s="272"/>
      <c r="C216" s="278"/>
      <c r="D216" s="4" t="s">
        <v>51</v>
      </c>
      <c r="E216" s="29">
        <v>2690</v>
      </c>
      <c r="F216" s="29">
        <v>1526</v>
      </c>
      <c r="G216" s="29">
        <v>2270</v>
      </c>
      <c r="H216" s="29">
        <v>2680</v>
      </c>
      <c r="I216" s="29">
        <v>2774</v>
      </c>
      <c r="J216" s="74">
        <f t="shared" si="58"/>
        <v>3.5074626865671643E-2</v>
      </c>
      <c r="K216" s="29">
        <f t="shared" si="87"/>
        <v>94</v>
      </c>
      <c r="L216" s="74">
        <f t="shared" si="60"/>
        <v>3.1226765799256428E-2</v>
      </c>
      <c r="M216" s="29">
        <f t="shared" si="88"/>
        <v>84</v>
      </c>
      <c r="N216" s="75">
        <f t="shared" si="86"/>
        <v>2.2097247004843234E-2</v>
      </c>
    </row>
    <row r="217" spans="2:14" x14ac:dyDescent="0.25">
      <c r="B217" s="272"/>
      <c r="C217" s="278"/>
      <c r="D217" s="4" t="s">
        <v>52</v>
      </c>
      <c r="E217" s="29">
        <v>6890</v>
      </c>
      <c r="F217" s="29">
        <v>3786</v>
      </c>
      <c r="G217" s="29">
        <v>4393</v>
      </c>
      <c r="H217" s="29">
        <v>6413</v>
      </c>
      <c r="I217" s="29">
        <v>6356</v>
      </c>
      <c r="J217" s="40">
        <f t="shared" si="58"/>
        <v>-8.8881958521752624E-3</v>
      </c>
      <c r="K217" s="29">
        <f t="shared" si="87"/>
        <v>-57</v>
      </c>
      <c r="L217" s="40">
        <f t="shared" si="60"/>
        <v>-7.7503628447024631E-2</v>
      </c>
      <c r="M217" s="29">
        <f t="shared" si="88"/>
        <v>-534</v>
      </c>
      <c r="N217" s="42">
        <f t="shared" si="86"/>
        <v>5.0630894723425947E-2</v>
      </c>
    </row>
    <row r="218" spans="2:14" x14ac:dyDescent="0.25">
      <c r="B218" s="273"/>
      <c r="C218" s="279"/>
      <c r="D218" s="32" t="s">
        <v>53</v>
      </c>
      <c r="E218" s="71">
        <v>3382</v>
      </c>
      <c r="F218" s="71">
        <v>2158</v>
      </c>
      <c r="G218" s="71">
        <v>2862</v>
      </c>
      <c r="H218" s="71">
        <v>3212</v>
      </c>
      <c r="I218" s="71">
        <v>3072</v>
      </c>
      <c r="J218" s="61">
        <f t="shared" si="58"/>
        <v>-4.3586550435865457E-2</v>
      </c>
      <c r="K218" s="71">
        <f t="shared" si="87"/>
        <v>-140</v>
      </c>
      <c r="L218" s="61">
        <f t="shared" si="60"/>
        <v>-9.1661738616203414E-2</v>
      </c>
      <c r="M218" s="71">
        <f t="shared" si="88"/>
        <v>-310</v>
      </c>
      <c r="N218" s="55">
        <f t="shared" si="86"/>
        <v>2.4471068060158044E-2</v>
      </c>
    </row>
    <row r="219" spans="2:14" x14ac:dyDescent="0.25">
      <c r="B219" s="267"/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47"/>
    </row>
    <row r="220" spans="2:14" x14ac:dyDescent="0.25">
      <c r="B220" s="269" t="s">
        <v>55</v>
      </c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CB88-A767-41A9-A3F2-3D59CBD8682B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CAEB-E501-4402-9222-A4D9F531D3F1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58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59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236</v>
      </c>
      <c r="O6" s="90" t="s">
        <v>227</v>
      </c>
      <c r="P6" s="90" t="s">
        <v>228</v>
      </c>
      <c r="Q6" s="90" t="s">
        <v>229</v>
      </c>
      <c r="R6" s="90" t="s">
        <v>230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131498</v>
      </c>
      <c r="D7" s="92">
        <v>132144</v>
      </c>
      <c r="E7" s="92">
        <v>66601</v>
      </c>
      <c r="F7" s="92">
        <v>82456</v>
      </c>
      <c r="G7" s="92">
        <v>123696</v>
      </c>
      <c r="H7" s="92">
        <v>125536</v>
      </c>
      <c r="I7" s="93">
        <f t="shared" ref="I7:I52" si="0">IFERROR(H7/G7-1,"-")</f>
        <v>1.48751778553875E-2</v>
      </c>
      <c r="J7" s="93">
        <f t="shared" ref="J7:J52" si="1">IFERROR(H7/D7-1,"-")</f>
        <v>-5.0006054001695111E-2</v>
      </c>
      <c r="K7" s="92">
        <f t="shared" ref="K7:K52" si="2">IFERROR(H7-G7,"-")</f>
        <v>1840</v>
      </c>
      <c r="L7" s="92">
        <f t="shared" ref="L7:L52" si="3">IFERROR(H7-D7,"-")</f>
        <v>-6608</v>
      </c>
      <c r="M7" s="93">
        <f>H7/H7</f>
        <v>1</v>
      </c>
      <c r="N7" s="92">
        <v>64196</v>
      </c>
      <c r="O7" s="92">
        <v>113857</v>
      </c>
      <c r="P7" s="92">
        <v>124421</v>
      </c>
      <c r="Q7" s="92">
        <v>378069</v>
      </c>
      <c r="R7" s="92">
        <v>385509</v>
      </c>
      <c r="S7" s="93">
        <f t="shared" ref="S7:S52" si="4">IFERROR(R7/Q7-1,"-")</f>
        <v>1.9678947493711574E-2</v>
      </c>
      <c r="T7" s="93">
        <f t="shared" ref="T7:T52" si="5">IFERROR(R7/N7-1,"-")</f>
        <v>5.0051872390803167</v>
      </c>
      <c r="U7" s="92">
        <f t="shared" ref="U7:U52" si="6">IFERROR(R7-Q7,"-")</f>
        <v>7440</v>
      </c>
      <c r="V7" s="92">
        <f t="shared" ref="V7:V52" si="7">IFERROR(R7-N7,"-")</f>
        <v>321313</v>
      </c>
      <c r="W7" s="93">
        <f>R7/R7</f>
        <v>1</v>
      </c>
    </row>
    <row r="8" spans="2:23" x14ac:dyDescent="0.25">
      <c r="B8" s="94" t="s">
        <v>60</v>
      </c>
      <c r="C8" s="95">
        <v>86575</v>
      </c>
      <c r="D8" s="95">
        <v>88579</v>
      </c>
      <c r="E8" s="95">
        <v>44487</v>
      </c>
      <c r="F8" s="95">
        <v>56791</v>
      </c>
      <c r="G8" s="95">
        <v>89503</v>
      </c>
      <c r="H8" s="95">
        <v>89318</v>
      </c>
      <c r="I8" s="96">
        <f t="shared" si="0"/>
        <v>-2.0669698222406385E-3</v>
      </c>
      <c r="J8" s="96">
        <f t="shared" si="1"/>
        <v>8.3428352092482783E-3</v>
      </c>
      <c r="K8" s="95">
        <f t="shared" si="2"/>
        <v>-185</v>
      </c>
      <c r="L8" s="95">
        <f t="shared" si="3"/>
        <v>739</v>
      </c>
      <c r="M8" s="96">
        <f>H8/H7</f>
        <v>0.71149311751210809</v>
      </c>
      <c r="N8" s="95">
        <v>41918</v>
      </c>
      <c r="O8" s="95">
        <v>83465</v>
      </c>
      <c r="P8" s="95">
        <v>89470</v>
      </c>
      <c r="Q8" s="95">
        <v>89973</v>
      </c>
      <c r="R8" s="95">
        <v>92593</v>
      </c>
      <c r="S8" s="96">
        <f t="shared" si="4"/>
        <v>2.9119847065230742E-2</v>
      </c>
      <c r="T8" s="96">
        <f t="shared" si="5"/>
        <v>1.2089078677417815</v>
      </c>
      <c r="U8" s="95">
        <f t="shared" si="6"/>
        <v>2620</v>
      </c>
      <c r="V8" s="95">
        <f t="shared" si="7"/>
        <v>50675</v>
      </c>
      <c r="W8" s="96">
        <f>R8/R7</f>
        <v>0.24018375705884948</v>
      </c>
    </row>
    <row r="9" spans="2:23" x14ac:dyDescent="0.25">
      <c r="B9" s="97" t="s">
        <v>61</v>
      </c>
      <c r="C9" s="52">
        <v>67220</v>
      </c>
      <c r="D9" s="52">
        <v>69015</v>
      </c>
      <c r="E9" s="52">
        <v>34865</v>
      </c>
      <c r="F9" s="52">
        <v>45244</v>
      </c>
      <c r="G9" s="52">
        <v>71471</v>
      </c>
      <c r="H9" s="52">
        <v>72829</v>
      </c>
      <c r="I9" s="98">
        <f t="shared" si="0"/>
        <v>1.9000713576135864E-2</v>
      </c>
      <c r="J9" s="98">
        <f t="shared" si="1"/>
        <v>5.5263348547417213E-2</v>
      </c>
      <c r="K9" s="52">
        <f t="shared" si="2"/>
        <v>1358</v>
      </c>
      <c r="L9" s="52">
        <f t="shared" si="3"/>
        <v>3814</v>
      </c>
      <c r="M9" s="98">
        <f>H9/H7</f>
        <v>0.58014434106551105</v>
      </c>
      <c r="N9" s="52">
        <v>33881</v>
      </c>
      <c r="O9" s="52">
        <v>65961</v>
      </c>
      <c r="P9" s="52">
        <v>71177</v>
      </c>
      <c r="Q9" s="52">
        <v>73997</v>
      </c>
      <c r="R9" s="52">
        <v>75960</v>
      </c>
      <c r="S9" s="98">
        <f t="shared" si="4"/>
        <v>2.6528102490641414E-2</v>
      </c>
      <c r="T9" s="98">
        <f t="shared" si="5"/>
        <v>1.2419645228889347</v>
      </c>
      <c r="U9" s="52">
        <f t="shared" si="6"/>
        <v>1963</v>
      </c>
      <c r="V9" s="52">
        <f t="shared" si="7"/>
        <v>42079</v>
      </c>
      <c r="W9" s="98">
        <f>R9/R7</f>
        <v>0.19703820144276787</v>
      </c>
    </row>
    <row r="10" spans="2:23" x14ac:dyDescent="0.25">
      <c r="B10" s="97" t="s">
        <v>62</v>
      </c>
      <c r="C10" s="52">
        <v>19355</v>
      </c>
      <c r="D10" s="52">
        <v>19564</v>
      </c>
      <c r="E10" s="52">
        <v>9622</v>
      </c>
      <c r="F10" s="52">
        <v>11547</v>
      </c>
      <c r="G10" s="52">
        <v>18032</v>
      </c>
      <c r="H10" s="52">
        <v>16489</v>
      </c>
      <c r="I10" s="98">
        <f t="shared" si="0"/>
        <v>-8.5570097604259043E-2</v>
      </c>
      <c r="J10" s="98">
        <f t="shared" si="1"/>
        <v>-0.15717644653445106</v>
      </c>
      <c r="K10" s="52">
        <f t="shared" si="2"/>
        <v>-1543</v>
      </c>
      <c r="L10" s="52">
        <f t="shared" si="3"/>
        <v>-3075</v>
      </c>
      <c r="M10" s="98">
        <f>H10/H7</f>
        <v>0.13134877644659698</v>
      </c>
      <c r="N10" s="52">
        <v>8037</v>
      </c>
      <c r="O10" s="52">
        <v>17504</v>
      </c>
      <c r="P10" s="52">
        <v>18293</v>
      </c>
      <c r="Q10" s="52">
        <v>15976</v>
      </c>
      <c r="R10" s="52">
        <v>16633</v>
      </c>
      <c r="S10" s="98">
        <f t="shared" si="4"/>
        <v>4.1124186279419161E-2</v>
      </c>
      <c r="T10" s="98">
        <f t="shared" si="5"/>
        <v>1.0695533159138981</v>
      </c>
      <c r="U10" s="52">
        <f t="shared" si="6"/>
        <v>657</v>
      </c>
      <c r="V10" s="52">
        <f t="shared" si="7"/>
        <v>8596</v>
      </c>
      <c r="W10" s="98">
        <f>R10/R7</f>
        <v>4.3145555616081598E-2</v>
      </c>
    </row>
    <row r="11" spans="2:23" x14ac:dyDescent="0.25">
      <c r="B11" s="94" t="s">
        <v>63</v>
      </c>
      <c r="C11" s="95">
        <v>44923</v>
      </c>
      <c r="D11" s="95">
        <v>43565</v>
      </c>
      <c r="E11" s="95">
        <v>22114</v>
      </c>
      <c r="F11" s="95">
        <v>25665</v>
      </c>
      <c r="G11" s="95">
        <v>34193</v>
      </c>
      <c r="H11" s="95">
        <v>36218</v>
      </c>
      <c r="I11" s="96">
        <f t="shared" si="0"/>
        <v>5.9222647910391002E-2</v>
      </c>
      <c r="J11" s="96">
        <f t="shared" si="1"/>
        <v>-0.16864455411454149</v>
      </c>
      <c r="K11" s="95">
        <f t="shared" si="2"/>
        <v>2025</v>
      </c>
      <c r="L11" s="95">
        <f t="shared" si="3"/>
        <v>-7347</v>
      </c>
      <c r="M11" s="96">
        <f>H11/H7</f>
        <v>0.28850688248789191</v>
      </c>
      <c r="N11" s="95">
        <v>22278</v>
      </c>
      <c r="O11" s="95">
        <v>30392</v>
      </c>
      <c r="P11" s="95">
        <v>34951</v>
      </c>
      <c r="Q11" s="95">
        <v>36050</v>
      </c>
      <c r="R11" s="95">
        <v>35910</v>
      </c>
      <c r="S11" s="96">
        <f t="shared" si="4"/>
        <v>-3.8834951456310218E-3</v>
      </c>
      <c r="T11" s="96">
        <f t="shared" si="5"/>
        <v>0.6119041206571505</v>
      </c>
      <c r="U11" s="95">
        <f t="shared" si="6"/>
        <v>-140</v>
      </c>
      <c r="V11" s="95">
        <f t="shared" si="7"/>
        <v>13632</v>
      </c>
      <c r="W11" s="96">
        <f>R11/R7</f>
        <v>9.3149576274483864E-2</v>
      </c>
    </row>
    <row r="12" spans="2:23" x14ac:dyDescent="0.25">
      <c r="B12" s="91" t="s">
        <v>44</v>
      </c>
      <c r="C12" s="99">
        <v>46317</v>
      </c>
      <c r="D12" s="99">
        <v>46648</v>
      </c>
      <c r="E12" s="99">
        <v>23742</v>
      </c>
      <c r="F12" s="99">
        <v>29697</v>
      </c>
      <c r="G12" s="99">
        <v>44233</v>
      </c>
      <c r="H12" s="99">
        <v>45902</v>
      </c>
      <c r="I12" s="100">
        <f t="shared" si="0"/>
        <v>3.7732010037754726E-2</v>
      </c>
      <c r="J12" s="100">
        <f t="shared" si="1"/>
        <v>-1.5992111130166298E-2</v>
      </c>
      <c r="K12" s="99">
        <f t="shared" si="2"/>
        <v>1669</v>
      </c>
      <c r="L12" s="99">
        <f t="shared" si="3"/>
        <v>-746</v>
      </c>
      <c r="M12" s="93">
        <f>H12/H12</f>
        <v>1</v>
      </c>
      <c r="N12" s="99">
        <v>22196</v>
      </c>
      <c r="O12" s="99">
        <v>40464</v>
      </c>
      <c r="P12" s="99">
        <v>44073</v>
      </c>
      <c r="Q12" s="99">
        <v>46483</v>
      </c>
      <c r="R12" s="99">
        <v>47015</v>
      </c>
      <c r="S12" s="100">
        <f t="shared" si="4"/>
        <v>1.1445044424843509E-2</v>
      </c>
      <c r="T12" s="100">
        <f t="shared" si="5"/>
        <v>1.1181744458460985</v>
      </c>
      <c r="U12" s="99">
        <f t="shared" si="6"/>
        <v>532</v>
      </c>
      <c r="V12" s="99">
        <f t="shared" si="7"/>
        <v>24819</v>
      </c>
      <c r="W12" s="93">
        <f>R12/R12</f>
        <v>1</v>
      </c>
    </row>
    <row r="13" spans="2:23" x14ac:dyDescent="0.25">
      <c r="B13" s="94" t="s">
        <v>60</v>
      </c>
      <c r="C13" s="95">
        <v>33397</v>
      </c>
      <c r="D13" s="95">
        <v>34050</v>
      </c>
      <c r="E13" s="95">
        <v>17566</v>
      </c>
      <c r="F13" s="95">
        <v>23340</v>
      </c>
      <c r="G13" s="95">
        <v>34827</v>
      </c>
      <c r="H13" s="95">
        <v>34946</v>
      </c>
      <c r="I13" s="96">
        <f t="shared" si="0"/>
        <v>3.4168891951646962E-3</v>
      </c>
      <c r="J13" s="96">
        <f t="shared" si="1"/>
        <v>2.631424375917768E-2</v>
      </c>
      <c r="K13" s="95">
        <f t="shared" si="2"/>
        <v>119</v>
      </c>
      <c r="L13" s="95">
        <f t="shared" si="3"/>
        <v>896</v>
      </c>
      <c r="M13" s="96">
        <f>H13/H12</f>
        <v>0.76131758964750995</v>
      </c>
      <c r="N13" s="95">
        <v>16609</v>
      </c>
      <c r="O13" s="95">
        <v>33429</v>
      </c>
      <c r="P13" s="95">
        <v>34318</v>
      </c>
      <c r="Q13" s="95">
        <v>35650</v>
      </c>
      <c r="R13" s="95">
        <v>35398</v>
      </c>
      <c r="S13" s="96">
        <f t="shared" si="4"/>
        <v>-7.0687237026647587E-3</v>
      </c>
      <c r="T13" s="96">
        <f t="shared" si="5"/>
        <v>1.1312541393220541</v>
      </c>
      <c r="U13" s="95">
        <f t="shared" si="6"/>
        <v>-252</v>
      </c>
      <c r="V13" s="95">
        <f t="shared" si="7"/>
        <v>18789</v>
      </c>
      <c r="W13" s="96">
        <f>R13/R12</f>
        <v>0.75290864617675213</v>
      </c>
    </row>
    <row r="14" spans="2:23" x14ac:dyDescent="0.25">
      <c r="B14" s="97" t="s">
        <v>61</v>
      </c>
      <c r="C14" s="52">
        <v>26684</v>
      </c>
      <c r="D14" s="52">
        <v>27660</v>
      </c>
      <c r="E14" s="52">
        <v>14847</v>
      </c>
      <c r="F14" s="52">
        <v>20181</v>
      </c>
      <c r="G14" s="52">
        <v>29820</v>
      </c>
      <c r="H14" s="52">
        <v>30493</v>
      </c>
      <c r="I14" s="98">
        <f t="shared" si="0"/>
        <v>2.2568745808182467E-2</v>
      </c>
      <c r="J14" s="98">
        <f t="shared" si="1"/>
        <v>0.1024222704266089</v>
      </c>
      <c r="K14" s="52">
        <f t="shared" si="2"/>
        <v>673</v>
      </c>
      <c r="L14" s="52">
        <f t="shared" si="3"/>
        <v>2833</v>
      </c>
      <c r="M14" s="98">
        <f>H14/H12</f>
        <v>0.66430656616269446</v>
      </c>
      <c r="N14" s="52">
        <v>15091</v>
      </c>
      <c r="O14" s="52">
        <v>27952</v>
      </c>
      <c r="P14" s="52">
        <v>29302</v>
      </c>
      <c r="Q14" s="52">
        <v>31325</v>
      </c>
      <c r="R14" s="52">
        <v>31393</v>
      </c>
      <c r="S14" s="98">
        <f t="shared" si="4"/>
        <v>2.1707901037510968E-3</v>
      </c>
      <c r="T14" s="98">
        <f t="shared" si="5"/>
        <v>1.0802465045391294</v>
      </c>
      <c r="U14" s="52">
        <f t="shared" si="6"/>
        <v>68</v>
      </c>
      <c r="V14" s="52">
        <f t="shared" si="7"/>
        <v>16302</v>
      </c>
      <c r="W14" s="98">
        <f>R14/R12</f>
        <v>0.66772306710624274</v>
      </c>
    </row>
    <row r="15" spans="2:23" x14ac:dyDescent="0.25">
      <c r="B15" s="97" t="s">
        <v>62</v>
      </c>
      <c r="C15" s="52">
        <v>6713</v>
      </c>
      <c r="D15" s="52">
        <v>6390</v>
      </c>
      <c r="E15" s="52">
        <v>2720</v>
      </c>
      <c r="F15" s="52">
        <v>3159</v>
      </c>
      <c r="G15" s="52">
        <v>5006</v>
      </c>
      <c r="H15" s="52">
        <v>4453</v>
      </c>
      <c r="I15" s="98">
        <f t="shared" si="0"/>
        <v>-0.11046743907311229</v>
      </c>
      <c r="J15" s="98">
        <f t="shared" si="1"/>
        <v>-0.30312989045383409</v>
      </c>
      <c r="K15" s="52">
        <f t="shared" si="2"/>
        <v>-553</v>
      </c>
      <c r="L15" s="52">
        <f t="shared" si="3"/>
        <v>-1937</v>
      </c>
      <c r="M15" s="98">
        <f>H15/H12</f>
        <v>9.7011023484815481E-2</v>
      </c>
      <c r="N15" s="52">
        <v>1518</v>
      </c>
      <c r="O15" s="52">
        <v>5477</v>
      </c>
      <c r="P15" s="52">
        <v>5016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1.6383399209486167</v>
      </c>
      <c r="U15" s="52">
        <f t="shared" si="6"/>
        <v>-320</v>
      </c>
      <c r="V15" s="52">
        <f t="shared" si="7"/>
        <v>2487</v>
      </c>
      <c r="W15" s="98">
        <f>R15/R12</f>
        <v>8.5185579070509415E-2</v>
      </c>
    </row>
    <row r="16" spans="2:23" x14ac:dyDescent="0.25">
      <c r="B16" s="94" t="s">
        <v>63</v>
      </c>
      <c r="C16" s="95">
        <v>12921</v>
      </c>
      <c r="D16" s="95">
        <v>12598</v>
      </c>
      <c r="E16" s="95">
        <v>6176</v>
      </c>
      <c r="F16" s="95">
        <v>6357</v>
      </c>
      <c r="G16" s="95">
        <v>9406</v>
      </c>
      <c r="H16" s="95">
        <v>10956</v>
      </c>
      <c r="I16" s="96">
        <f t="shared" si="0"/>
        <v>0.16478843291516054</v>
      </c>
      <c r="J16" s="96">
        <f t="shared" si="1"/>
        <v>-0.13033814891252582</v>
      </c>
      <c r="K16" s="95">
        <f t="shared" si="2"/>
        <v>1550</v>
      </c>
      <c r="L16" s="95">
        <f t="shared" si="3"/>
        <v>-1642</v>
      </c>
      <c r="M16" s="96">
        <f>H16/H12</f>
        <v>0.23868241035249008</v>
      </c>
      <c r="N16" s="95">
        <v>5587</v>
      </c>
      <c r="O16" s="95">
        <v>7035</v>
      </c>
      <c r="P16" s="95">
        <v>9755</v>
      </c>
      <c r="Q16" s="95">
        <v>10833</v>
      </c>
      <c r="R16" s="95">
        <v>11617</v>
      </c>
      <c r="S16" s="96">
        <f t="shared" si="4"/>
        <v>7.2371457583310317E-2</v>
      </c>
      <c r="T16" s="96">
        <f t="shared" si="5"/>
        <v>1.079291211741543</v>
      </c>
      <c r="U16" s="95">
        <f t="shared" si="6"/>
        <v>784</v>
      </c>
      <c r="V16" s="95">
        <f t="shared" si="7"/>
        <v>6030</v>
      </c>
      <c r="W16" s="96">
        <f>R16/R12</f>
        <v>0.2470913538232479</v>
      </c>
    </row>
    <row r="17" spans="2:23" x14ac:dyDescent="0.25">
      <c r="B17" s="91" t="s">
        <v>52</v>
      </c>
      <c r="C17" s="99">
        <v>6935</v>
      </c>
      <c r="D17" s="99">
        <v>6890</v>
      </c>
      <c r="E17" s="99">
        <v>3786</v>
      </c>
      <c r="F17" s="99">
        <v>4393</v>
      </c>
      <c r="G17" s="99">
        <v>6413</v>
      </c>
      <c r="H17" s="99">
        <v>6356</v>
      </c>
      <c r="I17" s="100">
        <f t="shared" si="0"/>
        <v>-8.8881958521752624E-3</v>
      </c>
      <c r="J17" s="100">
        <f t="shared" si="1"/>
        <v>-7.7503628447024631E-2</v>
      </c>
      <c r="K17" s="99">
        <f t="shared" si="2"/>
        <v>-57</v>
      </c>
      <c r="L17" s="99">
        <f t="shared" si="3"/>
        <v>-534</v>
      </c>
      <c r="M17" s="93">
        <f>H17/H17</f>
        <v>1</v>
      </c>
      <c r="N17" s="99">
        <v>3748</v>
      </c>
      <c r="O17" s="99">
        <v>6412</v>
      </c>
      <c r="P17" s="99">
        <v>6415</v>
      </c>
      <c r="Q17" s="99">
        <v>6415</v>
      </c>
      <c r="R17" s="99">
        <v>6415</v>
      </c>
      <c r="S17" s="100">
        <f t="shared" si="4"/>
        <v>0</v>
      </c>
      <c r="T17" s="100">
        <f t="shared" si="5"/>
        <v>0.71157950907150491</v>
      </c>
      <c r="U17" s="99">
        <f t="shared" si="6"/>
        <v>0</v>
      </c>
      <c r="V17" s="99">
        <f t="shared" si="7"/>
        <v>2667</v>
      </c>
      <c r="W17" s="93">
        <f>R17/R17</f>
        <v>1</v>
      </c>
    </row>
    <row r="18" spans="2:23" x14ac:dyDescent="0.25">
      <c r="B18" s="94" t="s">
        <v>60</v>
      </c>
      <c r="C18" s="95">
        <v>3851</v>
      </c>
      <c r="D18" s="95">
        <v>4440</v>
      </c>
      <c r="E18" s="95">
        <v>2472</v>
      </c>
      <c r="F18" s="95">
        <v>2822</v>
      </c>
      <c r="G18" s="95">
        <v>4753</v>
      </c>
      <c r="H18" s="95">
        <v>4696</v>
      </c>
      <c r="I18" s="96">
        <f t="shared" si="0"/>
        <v>-1.199242583631388E-2</v>
      </c>
      <c r="J18" s="96">
        <f t="shared" si="1"/>
        <v>5.7657657657657735E-2</v>
      </c>
      <c r="K18" s="95">
        <f t="shared" si="2"/>
        <v>-57</v>
      </c>
      <c r="L18" s="95">
        <f t="shared" si="3"/>
        <v>256</v>
      </c>
      <c r="M18" s="96">
        <f>H18/H17</f>
        <v>0.7388294524858402</v>
      </c>
      <c r="N18" s="95">
        <v>2346</v>
      </c>
      <c r="O18" s="95">
        <v>4752</v>
      </c>
      <c r="P18" s="95">
        <v>4755</v>
      </c>
      <c r="Q18" s="95">
        <v>4755</v>
      </c>
      <c r="R18" s="95">
        <v>4755</v>
      </c>
      <c r="S18" s="96">
        <f t="shared" si="4"/>
        <v>0</v>
      </c>
      <c r="T18" s="96">
        <f t="shared" si="5"/>
        <v>1.0268542199488491</v>
      </c>
      <c r="U18" s="95">
        <f t="shared" si="6"/>
        <v>0</v>
      </c>
      <c r="V18" s="95">
        <f t="shared" si="7"/>
        <v>2409</v>
      </c>
      <c r="W18" s="96">
        <f>R18/R17</f>
        <v>0.74123148869836319</v>
      </c>
    </row>
    <row r="19" spans="2:23" x14ac:dyDescent="0.25">
      <c r="B19" s="97" t="s">
        <v>61</v>
      </c>
      <c r="C19" s="52">
        <v>0</v>
      </c>
      <c r="D19" s="52">
        <v>3379</v>
      </c>
      <c r="E19" s="52">
        <v>0</v>
      </c>
      <c r="F19" s="52">
        <v>2173</v>
      </c>
      <c r="G19" s="52">
        <v>3692</v>
      </c>
      <c r="H19" s="52">
        <v>3635</v>
      </c>
      <c r="I19" s="98">
        <f t="shared" si="0"/>
        <v>-1.5438786565547091E-2</v>
      </c>
      <c r="J19" s="98">
        <f t="shared" si="1"/>
        <v>7.5762059781000257E-2</v>
      </c>
      <c r="K19" s="52">
        <f t="shared" si="2"/>
        <v>-57</v>
      </c>
      <c r="L19" s="52">
        <f t="shared" si="3"/>
        <v>256</v>
      </c>
      <c r="M19" s="98">
        <f>H19/H17</f>
        <v>0.57190056639395848</v>
      </c>
      <c r="N19" s="52">
        <v>0</v>
      </c>
      <c r="O19" s="52">
        <v>3691</v>
      </c>
      <c r="P19" s="52">
        <v>3694</v>
      </c>
      <c r="Q19" s="52">
        <v>3694</v>
      </c>
      <c r="R19" s="52">
        <v>3694</v>
      </c>
      <c r="S19" s="98">
        <f t="shared" si="4"/>
        <v>0</v>
      </c>
      <c r="T19" s="98" t="str">
        <f t="shared" si="5"/>
        <v>-</v>
      </c>
      <c r="U19" s="52">
        <f t="shared" si="6"/>
        <v>0</v>
      </c>
      <c r="V19" s="52">
        <f t="shared" si="7"/>
        <v>3694</v>
      </c>
      <c r="W19" s="98">
        <f>R19/R17</f>
        <v>0.57583787996882307</v>
      </c>
    </row>
    <row r="20" spans="2:23" x14ac:dyDescent="0.25">
      <c r="B20" s="97" t="s">
        <v>62</v>
      </c>
      <c r="C20" s="52">
        <v>0</v>
      </c>
      <c r="D20" s="52">
        <v>1061</v>
      </c>
      <c r="E20" s="52">
        <v>0</v>
      </c>
      <c r="F20" s="52">
        <v>649</v>
      </c>
      <c r="G20" s="52">
        <v>1061</v>
      </c>
      <c r="H20" s="52">
        <v>1061</v>
      </c>
      <c r="I20" s="98">
        <f t="shared" si="0"/>
        <v>0</v>
      </c>
      <c r="J20" s="98">
        <f t="shared" si="1"/>
        <v>0</v>
      </c>
      <c r="K20" s="52">
        <f t="shared" si="2"/>
        <v>0</v>
      </c>
      <c r="L20" s="52">
        <f t="shared" si="3"/>
        <v>0</v>
      </c>
      <c r="M20" s="98">
        <f>H20/H17</f>
        <v>0.1669288860918817</v>
      </c>
      <c r="N20" s="52">
        <v>0</v>
      </c>
      <c r="O20" s="52">
        <v>1061</v>
      </c>
      <c r="P20" s="52">
        <v>1061</v>
      </c>
      <c r="Q20" s="52">
        <v>1061</v>
      </c>
      <c r="R20" s="52">
        <v>1061</v>
      </c>
      <c r="S20" s="98">
        <f t="shared" si="4"/>
        <v>0</v>
      </c>
      <c r="T20" s="98" t="str">
        <f t="shared" si="5"/>
        <v>-</v>
      </c>
      <c r="U20" s="52">
        <f t="shared" si="6"/>
        <v>0</v>
      </c>
      <c r="V20" s="52">
        <f t="shared" si="7"/>
        <v>1061</v>
      </c>
      <c r="W20" s="98">
        <f>R20/R17</f>
        <v>0.16539360872954015</v>
      </c>
    </row>
    <row r="21" spans="2:23" x14ac:dyDescent="0.25">
      <c r="B21" s="94" t="s">
        <v>63</v>
      </c>
      <c r="C21" s="95">
        <v>3084</v>
      </c>
      <c r="D21" s="95">
        <v>2450</v>
      </c>
      <c r="E21" s="95">
        <v>1314</v>
      </c>
      <c r="F21" s="95">
        <v>1571</v>
      </c>
      <c r="G21" s="95">
        <v>1660</v>
      </c>
      <c r="H21" s="95">
        <v>1660</v>
      </c>
      <c r="I21" s="96">
        <f t="shared" si="0"/>
        <v>0</v>
      </c>
      <c r="J21" s="96">
        <f t="shared" si="1"/>
        <v>-0.32244897959183672</v>
      </c>
      <c r="K21" s="95">
        <f t="shared" si="2"/>
        <v>0</v>
      </c>
      <c r="L21" s="95">
        <f t="shared" si="3"/>
        <v>-790</v>
      </c>
      <c r="M21" s="96">
        <f>H21/H17</f>
        <v>0.26117054751415986</v>
      </c>
      <c r="N21" s="95">
        <v>1402</v>
      </c>
      <c r="O21" s="95">
        <v>1660</v>
      </c>
      <c r="P21" s="95">
        <v>1660</v>
      </c>
      <c r="Q21" s="95">
        <v>1660</v>
      </c>
      <c r="R21" s="95">
        <v>1660</v>
      </c>
      <c r="S21" s="96">
        <f t="shared" si="4"/>
        <v>0</v>
      </c>
      <c r="T21" s="96">
        <f t="shared" si="5"/>
        <v>0.18402282453637664</v>
      </c>
      <c r="U21" s="95">
        <f t="shared" si="6"/>
        <v>0</v>
      </c>
      <c r="V21" s="95">
        <f t="shared" si="7"/>
        <v>258</v>
      </c>
      <c r="W21" s="96">
        <f>R21/R17</f>
        <v>0.25876851130163681</v>
      </c>
    </row>
    <row r="22" spans="2:23" x14ac:dyDescent="0.25">
      <c r="B22" s="91" t="s">
        <v>46</v>
      </c>
      <c r="C22" s="99">
        <v>1127</v>
      </c>
      <c r="D22" s="99">
        <v>1127</v>
      </c>
      <c r="E22" s="99">
        <v>437</v>
      </c>
      <c r="F22" s="99">
        <v>669</v>
      </c>
      <c r="G22" s="99">
        <v>857</v>
      </c>
      <c r="H22" s="99">
        <v>900</v>
      </c>
      <c r="I22" s="100">
        <f t="shared" si="0"/>
        <v>5.0175029171528607E-2</v>
      </c>
      <c r="J22" s="100">
        <f t="shared" si="1"/>
        <v>-0.20141969831410822</v>
      </c>
      <c r="K22" s="99">
        <f t="shared" si="2"/>
        <v>43</v>
      </c>
      <c r="L22" s="99">
        <f t="shared" si="3"/>
        <v>-227</v>
      </c>
      <c r="M22" s="100">
        <f>H22/H22</f>
        <v>1</v>
      </c>
      <c r="N22" s="99">
        <v>310</v>
      </c>
      <c r="O22" s="99">
        <v>802</v>
      </c>
      <c r="P22" s="99">
        <v>898</v>
      </c>
      <c r="Q22" s="99">
        <v>912</v>
      </c>
      <c r="R22" s="99">
        <v>912</v>
      </c>
      <c r="S22" s="100">
        <f t="shared" si="4"/>
        <v>0</v>
      </c>
      <c r="T22" s="100">
        <f t="shared" si="5"/>
        <v>1.9419354838709677</v>
      </c>
      <c r="U22" s="99">
        <f t="shared" si="6"/>
        <v>0</v>
      </c>
      <c r="V22" s="99">
        <f t="shared" si="7"/>
        <v>602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917</v>
      </c>
      <c r="E23" s="95">
        <v>386</v>
      </c>
      <c r="F23" s="95">
        <v>669</v>
      </c>
      <c r="G23" s="95">
        <v>855</v>
      </c>
      <c r="H23" s="95">
        <v>886</v>
      </c>
      <c r="I23" s="96">
        <f t="shared" si="0"/>
        <v>3.6257309941520433E-2</v>
      </c>
      <c r="J23" s="96">
        <f t="shared" si="1"/>
        <v>-3.3805888767720838E-2</v>
      </c>
      <c r="K23" s="95">
        <f t="shared" si="2"/>
        <v>31</v>
      </c>
      <c r="L23" s="95">
        <f t="shared" si="3"/>
        <v>-31</v>
      </c>
      <c r="M23" s="96">
        <f>H23/H22</f>
        <v>0.98444444444444446</v>
      </c>
      <c r="N23" s="95">
        <v>310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1.8967741935483873</v>
      </c>
      <c r="U23" s="95">
        <f t="shared" si="6"/>
        <v>0</v>
      </c>
      <c r="V23" s="95">
        <f t="shared" si="7"/>
        <v>588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210</v>
      </c>
      <c r="E24" s="95">
        <v>51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-210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4070</v>
      </c>
      <c r="E25" s="99">
        <v>2900</v>
      </c>
      <c r="F25" s="99">
        <v>4012</v>
      </c>
      <c r="G25" s="99">
        <v>4562</v>
      </c>
      <c r="H25" s="99">
        <v>4395</v>
      </c>
      <c r="I25" s="100">
        <f t="shared" si="0"/>
        <v>-3.6606751424813733E-2</v>
      </c>
      <c r="J25" s="100">
        <f t="shared" si="1"/>
        <v>7.9852579852579764E-2</v>
      </c>
      <c r="K25" s="99">
        <f t="shared" si="2"/>
        <v>-167</v>
      </c>
      <c r="L25" s="99">
        <f t="shared" si="3"/>
        <v>325</v>
      </c>
      <c r="M25" s="93">
        <f>H25/H25</f>
        <v>1</v>
      </c>
      <c r="N25" s="99">
        <v>3938</v>
      </c>
      <c r="O25" s="99">
        <v>4276</v>
      </c>
      <c r="P25" s="99">
        <v>4562</v>
      </c>
      <c r="Q25" s="99">
        <v>4276</v>
      </c>
      <c r="R25" s="99">
        <v>4616</v>
      </c>
      <c r="S25" s="100">
        <f t="shared" si="4"/>
        <v>7.9513564078578014E-2</v>
      </c>
      <c r="T25" s="100">
        <f t="shared" si="5"/>
        <v>0.17216861350939561</v>
      </c>
      <c r="U25" s="99">
        <f t="shared" si="6"/>
        <v>340</v>
      </c>
      <c r="V25" s="99">
        <f t="shared" si="7"/>
        <v>678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4004</v>
      </c>
      <c r="E26" s="95">
        <v>2534</v>
      </c>
      <c r="F26" s="95">
        <v>3312</v>
      </c>
      <c r="G26" s="95">
        <v>3862</v>
      </c>
      <c r="H26" s="95">
        <v>3695</v>
      </c>
      <c r="I26" s="96">
        <f t="shared" si="0"/>
        <v>-4.3241843604350128E-2</v>
      </c>
      <c r="J26" s="96">
        <f t="shared" si="1"/>
        <v>-7.7172827172827141E-2</v>
      </c>
      <c r="K26" s="95">
        <f t="shared" si="2"/>
        <v>-167</v>
      </c>
      <c r="L26" s="95">
        <f t="shared" si="3"/>
        <v>-309</v>
      </c>
      <c r="M26" s="96">
        <f>H26/H25</f>
        <v>0.84072810011376564</v>
      </c>
      <c r="N26" s="95">
        <v>3238</v>
      </c>
      <c r="O26" s="95">
        <v>3576</v>
      </c>
      <c r="P26" s="95">
        <v>3862</v>
      </c>
      <c r="Q26" s="95">
        <v>3576</v>
      </c>
      <c r="R26" s="95">
        <v>3916</v>
      </c>
      <c r="S26" s="96">
        <f t="shared" si="4"/>
        <v>9.5078299776286457E-2</v>
      </c>
      <c r="T26" s="96">
        <f t="shared" si="5"/>
        <v>0.20938851142680659</v>
      </c>
      <c r="U26" s="95">
        <f t="shared" si="6"/>
        <v>340</v>
      </c>
      <c r="V26" s="95">
        <f t="shared" si="7"/>
        <v>678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3576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>
        <f t="shared" si="1"/>
        <v>-1</v>
      </c>
      <c r="K27" s="52">
        <f t="shared" si="2"/>
        <v>0</v>
      </c>
      <c r="L27" s="52">
        <f t="shared" si="3"/>
        <v>-3576</v>
      </c>
      <c r="M27" s="98">
        <f>H27/H25</f>
        <v>0</v>
      </c>
      <c r="N27" s="52">
        <v>0</v>
      </c>
      <c r="O27" s="52">
        <v>3576</v>
      </c>
      <c r="P27" s="52">
        <v>0</v>
      </c>
      <c r="Q27" s="52">
        <v>3576</v>
      </c>
      <c r="R27" s="52">
        <v>0</v>
      </c>
      <c r="S27" s="98">
        <f t="shared" si="4"/>
        <v>-1</v>
      </c>
      <c r="T27" s="98" t="str">
        <f t="shared" si="5"/>
        <v>-</v>
      </c>
      <c r="U27" s="52">
        <f t="shared" si="6"/>
        <v>-3576</v>
      </c>
      <c r="V27" s="52">
        <f t="shared" si="7"/>
        <v>0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428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>
        <f t="shared" si="1"/>
        <v>-1</v>
      </c>
      <c r="K28" s="52">
        <f t="shared" si="2"/>
        <v>0</v>
      </c>
      <c r="L28" s="52">
        <f t="shared" si="3"/>
        <v>-428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21813</v>
      </c>
      <c r="D29" s="99">
        <v>21340</v>
      </c>
      <c r="E29" s="99">
        <v>9244</v>
      </c>
      <c r="F29" s="99">
        <v>11050</v>
      </c>
      <c r="G29" s="99">
        <v>18364</v>
      </c>
      <c r="H29" s="99">
        <v>19209</v>
      </c>
      <c r="I29" s="100">
        <f t="shared" si="0"/>
        <v>4.6013940318013535E-2</v>
      </c>
      <c r="J29" s="100">
        <f t="shared" si="1"/>
        <v>-9.9859418931583899E-2</v>
      </c>
      <c r="K29" s="99">
        <f t="shared" si="2"/>
        <v>845</v>
      </c>
      <c r="L29" s="99">
        <f t="shared" si="3"/>
        <v>-2131</v>
      </c>
      <c r="M29" s="93">
        <f>H29/H29</f>
        <v>1</v>
      </c>
      <c r="N29" s="99">
        <v>8108</v>
      </c>
      <c r="O29" s="99">
        <v>15764</v>
      </c>
      <c r="P29" s="99">
        <v>18073</v>
      </c>
      <c r="Q29" s="99">
        <v>19434</v>
      </c>
      <c r="R29" s="99">
        <v>20174</v>
      </c>
      <c r="S29" s="100">
        <f t="shared" si="4"/>
        <v>3.8077595965833044E-2</v>
      </c>
      <c r="T29" s="100">
        <f t="shared" si="5"/>
        <v>1.4881598421312283</v>
      </c>
      <c r="U29" s="99">
        <f t="shared" si="6"/>
        <v>740</v>
      </c>
      <c r="V29" s="99">
        <f t="shared" si="7"/>
        <v>12066</v>
      </c>
      <c r="W29" s="93">
        <f>R29/R29</f>
        <v>1</v>
      </c>
    </row>
    <row r="30" spans="2:23" x14ac:dyDescent="0.25">
      <c r="B30" s="94" t="s">
        <v>60</v>
      </c>
      <c r="C30" s="95">
        <v>16581</v>
      </c>
      <c r="D30" s="95">
        <v>16096</v>
      </c>
      <c r="E30" s="95">
        <v>6499</v>
      </c>
      <c r="F30" s="95">
        <v>8111</v>
      </c>
      <c r="G30" s="95">
        <v>14162</v>
      </c>
      <c r="H30" s="95">
        <v>14862</v>
      </c>
      <c r="I30" s="96">
        <f t="shared" si="0"/>
        <v>4.9428046886033083E-2</v>
      </c>
      <c r="J30" s="96">
        <f t="shared" si="1"/>
        <v>-7.6665009940357853E-2</v>
      </c>
      <c r="K30" s="95">
        <f t="shared" si="2"/>
        <v>700</v>
      </c>
      <c r="L30" s="95">
        <f t="shared" si="3"/>
        <v>-1234</v>
      </c>
      <c r="M30" s="96">
        <f>H30/H29</f>
        <v>0.77369982820552863</v>
      </c>
      <c r="N30" s="95">
        <v>5335</v>
      </c>
      <c r="O30" s="95">
        <v>12431</v>
      </c>
      <c r="P30" s="95">
        <v>13724</v>
      </c>
      <c r="Q30" s="95">
        <v>15087</v>
      </c>
      <c r="R30" s="95">
        <v>15741</v>
      </c>
      <c r="S30" s="96">
        <f t="shared" si="4"/>
        <v>4.334857824617222E-2</v>
      </c>
      <c r="T30" s="96">
        <f t="shared" si="5"/>
        <v>1.9505154639175259</v>
      </c>
      <c r="U30" s="95">
        <f t="shared" si="6"/>
        <v>654</v>
      </c>
      <c r="V30" s="95">
        <f t="shared" si="7"/>
        <v>10406</v>
      </c>
      <c r="W30" s="96">
        <f>R30/R29</f>
        <v>0.78026172300981467</v>
      </c>
    </row>
    <row r="31" spans="2:23" x14ac:dyDescent="0.25">
      <c r="B31" s="97" t="s">
        <v>61</v>
      </c>
      <c r="C31" s="52">
        <v>13383</v>
      </c>
      <c r="D31" s="52">
        <v>12913</v>
      </c>
      <c r="E31" s="52">
        <v>5381</v>
      </c>
      <c r="F31" s="52">
        <v>6550</v>
      </c>
      <c r="G31" s="52">
        <v>12095</v>
      </c>
      <c r="H31" s="52">
        <v>12793</v>
      </c>
      <c r="I31" s="98">
        <f t="shared" si="0"/>
        <v>5.7709797436957366E-2</v>
      </c>
      <c r="J31" s="98">
        <f t="shared" si="1"/>
        <v>-9.2929605823588446E-3</v>
      </c>
      <c r="K31" s="52">
        <f t="shared" si="2"/>
        <v>698</v>
      </c>
      <c r="L31" s="52">
        <f t="shared" si="3"/>
        <v>-120</v>
      </c>
      <c r="M31" s="98">
        <f>H31/H29</f>
        <v>0.66598990056744234</v>
      </c>
      <c r="N31" s="52">
        <v>4680</v>
      </c>
      <c r="O31" s="52">
        <v>10082</v>
      </c>
      <c r="P31" s="52">
        <v>11819</v>
      </c>
      <c r="Q31" s="52">
        <v>12988</v>
      </c>
      <c r="R31" s="52">
        <v>13638</v>
      </c>
      <c r="S31" s="98">
        <f t="shared" si="4"/>
        <v>5.004619648906683E-2</v>
      </c>
      <c r="T31" s="98">
        <f t="shared" si="5"/>
        <v>1.914102564102564</v>
      </c>
      <c r="U31" s="52">
        <f t="shared" si="6"/>
        <v>650</v>
      </c>
      <c r="V31" s="52">
        <f t="shared" si="7"/>
        <v>8958</v>
      </c>
      <c r="W31" s="98">
        <f>R31/R29</f>
        <v>0.67601863785069893</v>
      </c>
    </row>
    <row r="32" spans="2:23" x14ac:dyDescent="0.25">
      <c r="B32" s="97" t="s">
        <v>62</v>
      </c>
      <c r="C32" s="52">
        <v>3198</v>
      </c>
      <c r="D32" s="52">
        <v>3183</v>
      </c>
      <c r="E32" s="52">
        <v>1118</v>
      </c>
      <c r="F32" s="52">
        <v>1561</v>
      </c>
      <c r="G32" s="52">
        <v>2067</v>
      </c>
      <c r="H32" s="52">
        <v>2069</v>
      </c>
      <c r="I32" s="98">
        <f t="shared" si="0"/>
        <v>9.6758587324630163E-4</v>
      </c>
      <c r="J32" s="98">
        <f t="shared" si="1"/>
        <v>-0.34998429154885324</v>
      </c>
      <c r="K32" s="52">
        <f t="shared" si="2"/>
        <v>2</v>
      </c>
      <c r="L32" s="52">
        <f t="shared" si="3"/>
        <v>-1114</v>
      </c>
      <c r="M32" s="98">
        <f>H32/H29</f>
        <v>0.10770992763808632</v>
      </c>
      <c r="N32" s="52">
        <v>655</v>
      </c>
      <c r="O32" s="52">
        <v>2349</v>
      </c>
      <c r="P32" s="52">
        <v>1905</v>
      </c>
      <c r="Q32" s="52">
        <v>2099</v>
      </c>
      <c r="R32" s="52">
        <v>2103</v>
      </c>
      <c r="S32" s="98">
        <f t="shared" si="4"/>
        <v>1.9056693663648261E-3</v>
      </c>
      <c r="T32" s="98">
        <f t="shared" si="5"/>
        <v>2.2106870229007636</v>
      </c>
      <c r="U32" s="52">
        <f t="shared" si="6"/>
        <v>4</v>
      </c>
      <c r="V32" s="52">
        <f t="shared" si="7"/>
        <v>1448</v>
      </c>
      <c r="W32" s="98">
        <f>R32/R29</f>
        <v>0.10424308515911569</v>
      </c>
    </row>
    <row r="33" spans="2:23" x14ac:dyDescent="0.25">
      <c r="B33" s="94" t="s">
        <v>63</v>
      </c>
      <c r="C33" s="95">
        <v>5232</v>
      </c>
      <c r="D33" s="95">
        <v>5245</v>
      </c>
      <c r="E33" s="95">
        <v>2745</v>
      </c>
      <c r="F33" s="95">
        <v>2940</v>
      </c>
      <c r="G33" s="95">
        <v>4202</v>
      </c>
      <c r="H33" s="95">
        <v>4347</v>
      </c>
      <c r="I33" s="96">
        <f t="shared" si="0"/>
        <v>3.4507377439314535E-2</v>
      </c>
      <c r="J33" s="96">
        <f t="shared" si="1"/>
        <v>-0.17121067683508107</v>
      </c>
      <c r="K33" s="95">
        <f t="shared" si="2"/>
        <v>145</v>
      </c>
      <c r="L33" s="95">
        <f t="shared" si="3"/>
        <v>-898</v>
      </c>
      <c r="M33" s="96">
        <f>H33/H29</f>
        <v>0.22630017179447134</v>
      </c>
      <c r="N33" s="95">
        <v>2773</v>
      </c>
      <c r="O33" s="95">
        <v>3333</v>
      </c>
      <c r="P33" s="95">
        <v>4349</v>
      </c>
      <c r="Q33" s="95">
        <v>4347</v>
      </c>
      <c r="R33" s="95">
        <v>4433</v>
      </c>
      <c r="S33" s="96">
        <f t="shared" si="4"/>
        <v>1.9783758914193594E-2</v>
      </c>
      <c r="T33" s="96">
        <f t="shared" si="5"/>
        <v>0.59862964298593591</v>
      </c>
      <c r="U33" s="95">
        <f t="shared" si="6"/>
        <v>86</v>
      </c>
      <c r="V33" s="95">
        <f t="shared" si="7"/>
        <v>1660</v>
      </c>
      <c r="W33" s="96">
        <f>R33/R29</f>
        <v>0.21973827699018539</v>
      </c>
    </row>
    <row r="34" spans="2:23" x14ac:dyDescent="0.25">
      <c r="B34" s="91" t="s">
        <v>49</v>
      </c>
      <c r="C34" s="99">
        <v>772</v>
      </c>
      <c r="D34" s="99">
        <v>713</v>
      </c>
      <c r="E34" s="99">
        <v>339</v>
      </c>
      <c r="F34" s="99">
        <v>532</v>
      </c>
      <c r="G34" s="99">
        <v>654</v>
      </c>
      <c r="H34" s="99">
        <v>663</v>
      </c>
      <c r="I34" s="100">
        <f t="shared" si="0"/>
        <v>1.3761467889908285E-2</v>
      </c>
      <c r="J34" s="100">
        <f t="shared" si="1"/>
        <v>-7.0126227208976211E-2</v>
      </c>
      <c r="K34" s="99">
        <f t="shared" si="2"/>
        <v>9</v>
      </c>
      <c r="L34" s="99">
        <f t="shared" si="3"/>
        <v>-50</v>
      </c>
      <c r="M34" s="93">
        <f>H34/H34</f>
        <v>1</v>
      </c>
      <c r="N34" s="99">
        <v>291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1.3127147766323026</v>
      </c>
      <c r="U34" s="99">
        <f t="shared" si="6"/>
        <v>0</v>
      </c>
      <c r="V34" s="99">
        <f t="shared" si="7"/>
        <v>382</v>
      </c>
      <c r="W34" s="93">
        <f>R34/R34</f>
        <v>1</v>
      </c>
    </row>
    <row r="35" spans="2:23" x14ac:dyDescent="0.25">
      <c r="B35" s="94" t="s">
        <v>60</v>
      </c>
      <c r="C35" s="95">
        <v>772</v>
      </c>
      <c r="D35" s="95">
        <v>713</v>
      </c>
      <c r="E35" s="95">
        <v>339</v>
      </c>
      <c r="F35" s="95">
        <v>532</v>
      </c>
      <c r="G35" s="95">
        <v>654</v>
      </c>
      <c r="H35" s="95">
        <v>663</v>
      </c>
      <c r="I35" s="96">
        <f t="shared" si="0"/>
        <v>1.3761467889908285E-2</v>
      </c>
      <c r="J35" s="96">
        <f t="shared" si="1"/>
        <v>-7.0126227208976211E-2</v>
      </c>
      <c r="K35" s="95">
        <f t="shared" si="2"/>
        <v>9</v>
      </c>
      <c r="L35" s="95">
        <f t="shared" si="3"/>
        <v>-50</v>
      </c>
      <c r="M35" s="96">
        <f>H35/H34</f>
        <v>1</v>
      </c>
      <c r="N35" s="95">
        <v>291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1.3127147766323026</v>
      </c>
      <c r="U35" s="95">
        <f t="shared" si="6"/>
        <v>0</v>
      </c>
      <c r="V35" s="95">
        <f t="shared" si="7"/>
        <v>382</v>
      </c>
      <c r="W35" s="96">
        <f>R35/R34</f>
        <v>1</v>
      </c>
    </row>
    <row r="36" spans="2:23" x14ac:dyDescent="0.25">
      <c r="B36" s="91" t="s">
        <v>50</v>
      </c>
      <c r="C36" s="99">
        <v>4019</v>
      </c>
      <c r="D36" s="99">
        <v>4124</v>
      </c>
      <c r="E36" s="99">
        <v>2132</v>
      </c>
      <c r="F36" s="99">
        <v>2908</v>
      </c>
      <c r="G36" s="99">
        <v>4497</v>
      </c>
      <c r="H36" s="99">
        <v>4790</v>
      </c>
      <c r="I36" s="100">
        <f t="shared" si="0"/>
        <v>6.5154547476095281E-2</v>
      </c>
      <c r="J36" s="100">
        <f t="shared" si="1"/>
        <v>0.16149369544131909</v>
      </c>
      <c r="K36" s="99">
        <f t="shared" si="2"/>
        <v>293</v>
      </c>
      <c r="L36" s="99">
        <f t="shared" si="3"/>
        <v>666</v>
      </c>
      <c r="M36" s="100">
        <f>H36/H36</f>
        <v>1</v>
      </c>
      <c r="N36" s="99">
        <v>2054</v>
      </c>
      <c r="O36" s="99">
        <v>4169</v>
      </c>
      <c r="P36" s="99">
        <v>4791</v>
      </c>
      <c r="Q36" s="99">
        <v>4763</v>
      </c>
      <c r="R36" s="99">
        <v>4797</v>
      </c>
      <c r="S36" s="100">
        <f t="shared" si="4"/>
        <v>7.1383581776192084E-3</v>
      </c>
      <c r="T36" s="100">
        <f t="shared" si="5"/>
        <v>1.3354430379746836</v>
      </c>
      <c r="U36" s="99">
        <f t="shared" si="6"/>
        <v>34</v>
      </c>
      <c r="V36" s="99">
        <f t="shared" si="7"/>
        <v>2743</v>
      </c>
      <c r="W36" s="100">
        <f>R36/R36</f>
        <v>1</v>
      </c>
    </row>
    <row r="37" spans="2:23" x14ac:dyDescent="0.25">
      <c r="B37" s="94" t="s">
        <v>60</v>
      </c>
      <c r="C37" s="95">
        <v>1798</v>
      </c>
      <c r="D37" s="95">
        <v>1801</v>
      </c>
      <c r="E37" s="95">
        <v>1559</v>
      </c>
      <c r="F37" s="95">
        <v>2545</v>
      </c>
      <c r="G37" s="95">
        <v>3640</v>
      </c>
      <c r="H37" s="95">
        <v>3915</v>
      </c>
      <c r="I37" s="96">
        <f t="shared" si="0"/>
        <v>7.5549450549450503E-2</v>
      </c>
      <c r="J37" s="96">
        <f t="shared" si="1"/>
        <v>1.1737923375902275</v>
      </c>
      <c r="K37" s="95">
        <f t="shared" si="2"/>
        <v>275</v>
      </c>
      <c r="L37" s="95">
        <f t="shared" si="3"/>
        <v>2114</v>
      </c>
      <c r="M37" s="96">
        <f>H37/H36</f>
        <v>0.81732776617954073</v>
      </c>
      <c r="N37" s="95">
        <v>2010</v>
      </c>
      <c r="O37" s="95">
        <v>3325</v>
      </c>
      <c r="P37" s="95">
        <v>3915</v>
      </c>
      <c r="Q37" s="95">
        <v>3915</v>
      </c>
      <c r="R37" s="95">
        <v>3915</v>
      </c>
      <c r="S37" s="96">
        <f t="shared" si="4"/>
        <v>0</v>
      </c>
      <c r="T37" s="96">
        <f t="shared" si="5"/>
        <v>0.94776119402985071</v>
      </c>
      <c r="U37" s="95">
        <f t="shared" si="6"/>
        <v>0</v>
      </c>
      <c r="V37" s="95">
        <f t="shared" si="7"/>
        <v>1905</v>
      </c>
      <c r="W37" s="96">
        <f>R37/R36</f>
        <v>0.81613508442776739</v>
      </c>
    </row>
    <row r="38" spans="2:23" x14ac:dyDescent="0.25">
      <c r="B38" s="94" t="s">
        <v>63</v>
      </c>
      <c r="C38" s="95">
        <v>2221</v>
      </c>
      <c r="D38" s="95">
        <v>2323</v>
      </c>
      <c r="E38" s="95">
        <v>573</v>
      </c>
      <c r="F38" s="95">
        <v>363</v>
      </c>
      <c r="G38" s="95">
        <v>857</v>
      </c>
      <c r="H38" s="95">
        <v>875</v>
      </c>
      <c r="I38" s="96">
        <f t="shared" si="0"/>
        <v>2.100350058343059E-2</v>
      </c>
      <c r="J38" s="96">
        <f t="shared" si="1"/>
        <v>-0.62333189840723202</v>
      </c>
      <c r="K38" s="95">
        <f t="shared" si="2"/>
        <v>18</v>
      </c>
      <c r="L38" s="95">
        <f t="shared" si="3"/>
        <v>-1448</v>
      </c>
      <c r="M38" s="96">
        <f>H38/H36</f>
        <v>0.1826722338204593</v>
      </c>
      <c r="N38" s="95">
        <v>44</v>
      </c>
      <c r="O38" s="95">
        <v>844</v>
      </c>
      <c r="P38" s="95">
        <v>876</v>
      </c>
      <c r="Q38" s="95">
        <v>848</v>
      </c>
      <c r="R38" s="95">
        <v>882</v>
      </c>
      <c r="S38" s="96">
        <f t="shared" si="4"/>
        <v>4.0094339622641417E-2</v>
      </c>
      <c r="T38" s="96">
        <f t="shared" si="5"/>
        <v>19.045454545454547</v>
      </c>
      <c r="U38" s="95">
        <f t="shared" si="6"/>
        <v>34</v>
      </c>
      <c r="V38" s="95">
        <f t="shared" si="7"/>
        <v>838</v>
      </c>
      <c r="W38" s="96">
        <f>R38/R36</f>
        <v>0.18386491557223264</v>
      </c>
    </row>
    <row r="39" spans="2:23" x14ac:dyDescent="0.25">
      <c r="B39" s="91" t="s">
        <v>51</v>
      </c>
      <c r="C39" s="99">
        <v>2726</v>
      </c>
      <c r="D39" s="99">
        <v>2690</v>
      </c>
      <c r="E39" s="99">
        <v>1526</v>
      </c>
      <c r="F39" s="99">
        <v>2270</v>
      </c>
      <c r="G39" s="99">
        <v>2680</v>
      </c>
      <c r="H39" s="99">
        <v>2774</v>
      </c>
      <c r="I39" s="100">
        <f t="shared" si="0"/>
        <v>3.5074626865671643E-2</v>
      </c>
      <c r="J39" s="100">
        <f t="shared" si="1"/>
        <v>3.1226765799256428E-2</v>
      </c>
      <c r="K39" s="99">
        <f t="shared" si="2"/>
        <v>94</v>
      </c>
      <c r="L39" s="99">
        <f t="shared" si="3"/>
        <v>84</v>
      </c>
      <c r="M39" s="93">
        <f>H39/H39</f>
        <v>1</v>
      </c>
      <c r="N39" s="99">
        <v>1657</v>
      </c>
      <c r="O39" s="99">
        <v>2485</v>
      </c>
      <c r="P39" s="99">
        <v>2832</v>
      </c>
      <c r="Q39" s="99">
        <v>2758</v>
      </c>
      <c r="R39" s="99">
        <v>2673</v>
      </c>
      <c r="S39" s="100">
        <f t="shared" si="4"/>
        <v>-3.0819434372733823E-2</v>
      </c>
      <c r="T39" s="100">
        <f t="shared" si="5"/>
        <v>0.61315630657815334</v>
      </c>
      <c r="U39" s="99">
        <f t="shared" si="6"/>
        <v>-85</v>
      </c>
      <c r="V39" s="99">
        <f t="shared" si="7"/>
        <v>1016</v>
      </c>
      <c r="W39" s="93">
        <f>R39/R39</f>
        <v>1</v>
      </c>
    </row>
    <row r="40" spans="2:23" x14ac:dyDescent="0.25">
      <c r="B40" s="94" t="s">
        <v>60</v>
      </c>
      <c r="C40" s="95">
        <v>2726</v>
      </c>
      <c r="D40" s="95">
        <v>2690</v>
      </c>
      <c r="E40" s="95">
        <v>1526</v>
      </c>
      <c r="F40" s="95">
        <v>2270</v>
      </c>
      <c r="G40" s="95">
        <v>2680</v>
      </c>
      <c r="H40" s="95">
        <v>2774</v>
      </c>
      <c r="I40" s="96">
        <f t="shared" si="0"/>
        <v>3.5074626865671643E-2</v>
      </c>
      <c r="J40" s="96">
        <f t="shared" si="1"/>
        <v>3.1226765799256428E-2</v>
      </c>
      <c r="K40" s="95">
        <f t="shared" si="2"/>
        <v>94</v>
      </c>
      <c r="L40" s="95">
        <f t="shared" si="3"/>
        <v>84</v>
      </c>
      <c r="M40" s="96">
        <f>H40/H39</f>
        <v>1</v>
      </c>
      <c r="N40" s="95">
        <v>1657</v>
      </c>
      <c r="O40" s="95">
        <v>2485</v>
      </c>
      <c r="P40" s="95">
        <v>2832</v>
      </c>
      <c r="Q40" s="95">
        <v>2758</v>
      </c>
      <c r="R40" s="95">
        <v>2673</v>
      </c>
      <c r="S40" s="96">
        <f t="shared" si="4"/>
        <v>-3.0819434372733823E-2</v>
      </c>
      <c r="T40" s="96">
        <f t="shared" si="5"/>
        <v>0.61315630657815334</v>
      </c>
      <c r="U40" s="95">
        <f t="shared" si="6"/>
        <v>-85</v>
      </c>
      <c r="V40" s="95">
        <f t="shared" si="7"/>
        <v>1016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1381</v>
      </c>
      <c r="E41" s="52">
        <v>846</v>
      </c>
      <c r="F41" s="52">
        <v>1514</v>
      </c>
      <c r="G41" s="52">
        <v>1660</v>
      </c>
      <c r="H41" s="52">
        <v>1674</v>
      </c>
      <c r="I41" s="98">
        <f t="shared" si="0"/>
        <v>8.4337349397589634E-3</v>
      </c>
      <c r="J41" s="98">
        <f t="shared" si="1"/>
        <v>0.21216509775524983</v>
      </c>
      <c r="K41" s="52">
        <f t="shared" si="2"/>
        <v>14</v>
      </c>
      <c r="L41" s="52">
        <f t="shared" si="3"/>
        <v>293</v>
      </c>
      <c r="M41" s="98">
        <f>H41/H39</f>
        <v>0.60346070656092288</v>
      </c>
      <c r="N41" s="52">
        <v>937</v>
      </c>
      <c r="O41" s="52">
        <v>1658</v>
      </c>
      <c r="P41" s="52">
        <v>1674</v>
      </c>
      <c r="Q41" s="52">
        <v>1674</v>
      </c>
      <c r="R41" s="52">
        <v>1847</v>
      </c>
      <c r="S41" s="98">
        <f t="shared" si="4"/>
        <v>0.10334528076463556</v>
      </c>
      <c r="T41" s="98">
        <f t="shared" si="5"/>
        <v>0.97118463180362857</v>
      </c>
      <c r="U41" s="52">
        <f t="shared" si="6"/>
        <v>173</v>
      </c>
      <c r="V41" s="52">
        <f t="shared" si="7"/>
        <v>910</v>
      </c>
      <c r="W41" s="98">
        <f>R41/R39</f>
        <v>0.69098391320613539</v>
      </c>
    </row>
    <row r="42" spans="2:23" x14ac:dyDescent="0.25">
      <c r="B42" s="97" t="s">
        <v>62</v>
      </c>
      <c r="C42" s="52">
        <v>1345</v>
      </c>
      <c r="D42" s="52">
        <v>1309</v>
      </c>
      <c r="E42" s="52">
        <v>680</v>
      </c>
      <c r="F42" s="52">
        <v>756</v>
      </c>
      <c r="G42" s="52">
        <v>1020</v>
      </c>
      <c r="H42" s="52">
        <v>1100</v>
      </c>
      <c r="I42" s="98">
        <f t="shared" si="0"/>
        <v>7.8431372549019551E-2</v>
      </c>
      <c r="J42" s="98">
        <f t="shared" si="1"/>
        <v>-0.15966386554621848</v>
      </c>
      <c r="K42" s="52">
        <f t="shared" si="2"/>
        <v>80</v>
      </c>
      <c r="L42" s="52">
        <f t="shared" si="3"/>
        <v>-209</v>
      </c>
      <c r="M42" s="98">
        <f>H42/H39</f>
        <v>0.39653929343907712</v>
      </c>
      <c r="N42" s="52">
        <v>720</v>
      </c>
      <c r="O42" s="52">
        <v>827</v>
      </c>
      <c r="P42" s="52">
        <v>1158</v>
      </c>
      <c r="Q42" s="52">
        <v>1084</v>
      </c>
      <c r="R42" s="52">
        <v>826</v>
      </c>
      <c r="S42" s="98">
        <f t="shared" si="4"/>
        <v>-0.23800738007380073</v>
      </c>
      <c r="T42" s="98">
        <f t="shared" si="5"/>
        <v>0.14722222222222214</v>
      </c>
      <c r="U42" s="52">
        <f t="shared" si="6"/>
        <v>-258</v>
      </c>
      <c r="V42" s="52">
        <f t="shared" si="7"/>
        <v>106</v>
      </c>
      <c r="W42" s="98">
        <f>R42/R39</f>
        <v>0.30901608679386455</v>
      </c>
    </row>
    <row r="43" spans="2:23" x14ac:dyDescent="0.25">
      <c r="B43" s="91" t="s">
        <v>52</v>
      </c>
      <c r="C43" s="99">
        <v>6935</v>
      </c>
      <c r="D43" s="99">
        <v>6890</v>
      </c>
      <c r="E43" s="99">
        <v>3786</v>
      </c>
      <c r="F43" s="99">
        <v>4393</v>
      </c>
      <c r="G43" s="99">
        <v>6413</v>
      </c>
      <c r="H43" s="99">
        <v>6356</v>
      </c>
      <c r="I43" s="100">
        <f t="shared" si="0"/>
        <v>-8.8881958521752624E-3</v>
      </c>
      <c r="J43" s="100">
        <f t="shared" si="1"/>
        <v>-7.7503628447024631E-2</v>
      </c>
      <c r="K43" s="99">
        <f t="shared" si="2"/>
        <v>-57</v>
      </c>
      <c r="L43" s="99">
        <f t="shared" si="3"/>
        <v>-534</v>
      </c>
      <c r="M43" s="93">
        <f>H43/H43</f>
        <v>1</v>
      </c>
      <c r="N43" s="99">
        <v>3748</v>
      </c>
      <c r="O43" s="99">
        <v>6412</v>
      </c>
      <c r="P43" s="99">
        <v>6415</v>
      </c>
      <c r="Q43" s="99">
        <v>6415</v>
      </c>
      <c r="R43" s="99">
        <v>6415</v>
      </c>
      <c r="S43" s="100">
        <f t="shared" si="4"/>
        <v>0</v>
      </c>
      <c r="T43" s="100">
        <f t="shared" si="5"/>
        <v>0.71157950907150491</v>
      </c>
      <c r="U43" s="99">
        <f t="shared" si="6"/>
        <v>0</v>
      </c>
      <c r="V43" s="99">
        <f t="shared" si="7"/>
        <v>2667</v>
      </c>
      <c r="W43" s="93">
        <f>R43/R43</f>
        <v>1</v>
      </c>
    </row>
    <row r="44" spans="2:23" x14ac:dyDescent="0.25">
      <c r="B44" s="94" t="s">
        <v>60</v>
      </c>
      <c r="C44" s="95">
        <v>3851</v>
      </c>
      <c r="D44" s="95">
        <v>4440</v>
      </c>
      <c r="E44" s="95">
        <v>2472</v>
      </c>
      <c r="F44" s="95">
        <v>2822</v>
      </c>
      <c r="G44" s="95">
        <v>4753</v>
      </c>
      <c r="H44" s="95">
        <v>4696</v>
      </c>
      <c r="I44" s="96">
        <f t="shared" si="0"/>
        <v>-1.199242583631388E-2</v>
      </c>
      <c r="J44" s="96">
        <f t="shared" si="1"/>
        <v>5.7657657657657735E-2</v>
      </c>
      <c r="K44" s="95">
        <f t="shared" si="2"/>
        <v>-57</v>
      </c>
      <c r="L44" s="95">
        <f t="shared" si="3"/>
        <v>256</v>
      </c>
      <c r="M44" s="96">
        <f>H44/H43</f>
        <v>0.7388294524858402</v>
      </c>
      <c r="N44" s="95">
        <v>2346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0.74123148869836319</v>
      </c>
    </row>
    <row r="45" spans="2:23" x14ac:dyDescent="0.25">
      <c r="B45" s="97" t="s">
        <v>61</v>
      </c>
      <c r="C45" s="52">
        <v>0</v>
      </c>
      <c r="D45" s="52">
        <v>3379</v>
      </c>
      <c r="E45" s="52">
        <v>0</v>
      </c>
      <c r="F45" s="52">
        <v>2173</v>
      </c>
      <c r="G45" s="52">
        <v>3692</v>
      </c>
      <c r="H45" s="52">
        <v>3635</v>
      </c>
      <c r="I45" s="98">
        <f t="shared" si="0"/>
        <v>-1.5438786565547091E-2</v>
      </c>
      <c r="J45" s="98">
        <f t="shared" si="1"/>
        <v>7.5762059781000257E-2</v>
      </c>
      <c r="K45" s="52">
        <f t="shared" si="2"/>
        <v>-57</v>
      </c>
      <c r="L45" s="52">
        <f t="shared" si="3"/>
        <v>256</v>
      </c>
      <c r="M45" s="98">
        <f>H45/H43</f>
        <v>0.57190056639395848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0.57583787996882307</v>
      </c>
    </row>
    <row r="46" spans="2:23" x14ac:dyDescent="0.25">
      <c r="B46" s="97" t="s">
        <v>62</v>
      </c>
      <c r="C46" s="52">
        <v>0</v>
      </c>
      <c r="D46" s="52">
        <v>1061</v>
      </c>
      <c r="E46" s="52">
        <v>0</v>
      </c>
      <c r="F46" s="52">
        <v>649</v>
      </c>
      <c r="G46" s="52">
        <v>1061</v>
      </c>
      <c r="H46" s="52">
        <v>1061</v>
      </c>
      <c r="I46" s="98">
        <f t="shared" si="0"/>
        <v>0</v>
      </c>
      <c r="J46" s="98">
        <f t="shared" si="1"/>
        <v>0</v>
      </c>
      <c r="K46" s="52">
        <f t="shared" si="2"/>
        <v>0</v>
      </c>
      <c r="L46" s="52">
        <f t="shared" si="3"/>
        <v>0</v>
      </c>
      <c r="M46" s="98">
        <f>H46/H43</f>
        <v>0.1669288860918817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0.16539360872954015</v>
      </c>
    </row>
    <row r="47" spans="2:23" x14ac:dyDescent="0.25">
      <c r="B47" s="94" t="s">
        <v>63</v>
      </c>
      <c r="C47" s="95">
        <v>3084</v>
      </c>
      <c r="D47" s="95">
        <v>2450</v>
      </c>
      <c r="E47" s="95">
        <v>1314</v>
      </c>
      <c r="F47" s="95">
        <v>1571</v>
      </c>
      <c r="G47" s="95">
        <v>1660</v>
      </c>
      <c r="H47" s="95">
        <v>1660</v>
      </c>
      <c r="I47" s="96">
        <f t="shared" si="0"/>
        <v>0</v>
      </c>
      <c r="J47" s="96">
        <f t="shared" si="1"/>
        <v>-0.32244897959183672</v>
      </c>
      <c r="K47" s="95">
        <f t="shared" si="2"/>
        <v>0</v>
      </c>
      <c r="L47" s="95">
        <f t="shared" si="3"/>
        <v>-790</v>
      </c>
      <c r="M47" s="96">
        <f>H47/H43</f>
        <v>0.26117054751415986</v>
      </c>
      <c r="N47" s="95">
        <v>1402</v>
      </c>
      <c r="O47" s="95">
        <v>1660</v>
      </c>
      <c r="P47" s="95">
        <v>1660</v>
      </c>
      <c r="Q47" s="95">
        <v>1660</v>
      </c>
      <c r="R47" s="95">
        <v>1660</v>
      </c>
      <c r="S47" s="96">
        <f t="shared" si="4"/>
        <v>0</v>
      </c>
      <c r="T47" s="96">
        <f t="shared" si="5"/>
        <v>0.18402282453637664</v>
      </c>
      <c r="U47" s="95">
        <f t="shared" si="6"/>
        <v>0</v>
      </c>
      <c r="V47" s="95">
        <f t="shared" si="7"/>
        <v>258</v>
      </c>
      <c r="W47" s="96">
        <f>R47/R43</f>
        <v>0.25876851130163681</v>
      </c>
    </row>
    <row r="48" spans="2:23" x14ac:dyDescent="0.25">
      <c r="B48" s="91" t="s">
        <v>53</v>
      </c>
      <c r="C48" s="99">
        <v>3366</v>
      </c>
      <c r="D48" s="99">
        <v>3382</v>
      </c>
      <c r="E48" s="99">
        <v>2158</v>
      </c>
      <c r="F48" s="99">
        <v>2862</v>
      </c>
      <c r="G48" s="99">
        <v>3212</v>
      </c>
      <c r="H48" s="99">
        <v>3072</v>
      </c>
      <c r="I48" s="100">
        <f t="shared" si="0"/>
        <v>-4.3586550435865457E-2</v>
      </c>
      <c r="J48" s="100">
        <f t="shared" si="1"/>
        <v>-9.1661738616203414E-2</v>
      </c>
      <c r="K48" s="99">
        <f t="shared" si="2"/>
        <v>-140</v>
      </c>
      <c r="L48" s="99">
        <f t="shared" si="3"/>
        <v>-310</v>
      </c>
      <c r="M48" s="93">
        <f>H48/H48</f>
        <v>1</v>
      </c>
      <c r="N48" s="99">
        <v>1784</v>
      </c>
      <c r="O48" s="99">
        <v>3465</v>
      </c>
      <c r="P48" s="99">
        <v>3081</v>
      </c>
      <c r="Q48" s="99">
        <v>3106</v>
      </c>
      <c r="R48" s="99">
        <v>3113</v>
      </c>
      <c r="S48" s="100">
        <f t="shared" si="4"/>
        <v>2.2537025112685516E-3</v>
      </c>
      <c r="T48" s="100">
        <f t="shared" si="5"/>
        <v>0.74495515695067271</v>
      </c>
      <c r="U48" s="99">
        <f t="shared" si="6"/>
        <v>7</v>
      </c>
      <c r="V48" s="99">
        <f t="shared" si="7"/>
        <v>1329</v>
      </c>
      <c r="W48" s="93">
        <f>R48/R48</f>
        <v>1</v>
      </c>
    </row>
    <row r="49" spans="2:23" x14ac:dyDescent="0.25">
      <c r="B49" s="94" t="s">
        <v>60</v>
      </c>
      <c r="C49" s="95">
        <v>3099</v>
      </c>
      <c r="D49" s="95">
        <v>3115</v>
      </c>
      <c r="E49" s="95">
        <v>2065</v>
      </c>
      <c r="F49" s="95">
        <v>2789</v>
      </c>
      <c r="G49" s="95">
        <v>3008</v>
      </c>
      <c r="H49" s="95">
        <v>2663</v>
      </c>
      <c r="I49" s="96">
        <f t="shared" si="0"/>
        <v>-0.11469414893617025</v>
      </c>
      <c r="J49" s="96">
        <f t="shared" si="1"/>
        <v>-0.14510433386837884</v>
      </c>
      <c r="K49" s="95">
        <f t="shared" si="2"/>
        <v>-345</v>
      </c>
      <c r="L49" s="95">
        <f t="shared" si="3"/>
        <v>-452</v>
      </c>
      <c r="M49" s="96">
        <f>H49/H48</f>
        <v>0.86686197916666663</v>
      </c>
      <c r="N49" s="95">
        <v>1754</v>
      </c>
      <c r="O49" s="95">
        <v>3261</v>
      </c>
      <c r="P49" s="95">
        <v>2877</v>
      </c>
      <c r="Q49" s="95">
        <v>2692</v>
      </c>
      <c r="R49" s="95">
        <v>2725</v>
      </c>
      <c r="S49" s="96">
        <f t="shared" si="4"/>
        <v>1.2258543833580937E-2</v>
      </c>
      <c r="T49" s="96">
        <f t="shared" si="5"/>
        <v>0.55359179019384275</v>
      </c>
      <c r="U49" s="95">
        <f t="shared" si="6"/>
        <v>33</v>
      </c>
      <c r="V49" s="95">
        <f t="shared" si="7"/>
        <v>971</v>
      </c>
      <c r="W49" s="96">
        <f>R49/R48</f>
        <v>0.87536138772887895</v>
      </c>
    </row>
    <row r="50" spans="2:23" x14ac:dyDescent="0.25">
      <c r="B50" s="97" t="s">
        <v>61</v>
      </c>
      <c r="C50" s="52">
        <v>2455</v>
      </c>
      <c r="D50" s="52">
        <v>2465</v>
      </c>
      <c r="E50" s="52">
        <v>1643</v>
      </c>
      <c r="F50" s="52">
        <v>2193</v>
      </c>
      <c r="G50" s="52">
        <v>2189</v>
      </c>
      <c r="H50" s="52">
        <v>2050</v>
      </c>
      <c r="I50" s="98">
        <f t="shared" si="0"/>
        <v>-6.3499314755596115E-2</v>
      </c>
      <c r="J50" s="98">
        <f t="shared" si="1"/>
        <v>-0.16835699797160242</v>
      </c>
      <c r="K50" s="52">
        <f t="shared" si="2"/>
        <v>-139</v>
      </c>
      <c r="L50" s="52">
        <f t="shared" si="3"/>
        <v>-415</v>
      </c>
      <c r="M50" s="98">
        <f>H50/H48</f>
        <v>0.66731770833333337</v>
      </c>
      <c r="N50" s="52">
        <v>1653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0.24198427102238362</v>
      </c>
      <c r="U50" s="52">
        <f t="shared" si="6"/>
        <v>0</v>
      </c>
      <c r="V50" s="52">
        <f t="shared" si="7"/>
        <v>400</v>
      </c>
      <c r="W50" s="98">
        <f>R50/R48</f>
        <v>0.65949245101188569</v>
      </c>
    </row>
    <row r="51" spans="2:23" x14ac:dyDescent="0.25">
      <c r="B51" s="97" t="s">
        <v>62</v>
      </c>
      <c r="C51" s="52">
        <v>644</v>
      </c>
      <c r="D51" s="52">
        <v>650</v>
      </c>
      <c r="E51" s="52">
        <v>422</v>
      </c>
      <c r="F51" s="52">
        <v>596</v>
      </c>
      <c r="G51" s="52">
        <v>819</v>
      </c>
      <c r="H51" s="52">
        <v>613</v>
      </c>
      <c r="I51" s="98">
        <f t="shared" si="0"/>
        <v>-0.25152625152625152</v>
      </c>
      <c r="J51" s="98">
        <f t="shared" si="1"/>
        <v>-5.6923076923076965E-2</v>
      </c>
      <c r="K51" s="52">
        <f t="shared" si="2"/>
        <v>-206</v>
      </c>
      <c r="L51" s="52">
        <f t="shared" si="3"/>
        <v>-37</v>
      </c>
      <c r="M51" s="98">
        <f>H51/H48</f>
        <v>0.19954427083333334</v>
      </c>
      <c r="N51" s="52">
        <v>101</v>
      </c>
      <c r="O51" s="52">
        <v>796</v>
      </c>
      <c r="P51" s="52">
        <v>824</v>
      </c>
      <c r="Q51" s="52">
        <v>639</v>
      </c>
      <c r="R51" s="52">
        <v>672</v>
      </c>
      <c r="S51" s="98">
        <f t="shared" si="4"/>
        <v>5.164319248826299E-2</v>
      </c>
      <c r="T51" s="98">
        <f t="shared" si="5"/>
        <v>5.6534653465346532</v>
      </c>
      <c r="U51" s="52">
        <f t="shared" si="6"/>
        <v>33</v>
      </c>
      <c r="V51" s="52">
        <f t="shared" si="7"/>
        <v>571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333</v>
      </c>
      <c r="E52" s="95">
        <v>460</v>
      </c>
      <c r="F52" s="95">
        <v>774</v>
      </c>
      <c r="G52" s="95">
        <v>904</v>
      </c>
      <c r="H52" s="95">
        <v>1110</v>
      </c>
      <c r="I52" s="96">
        <f t="shared" si="0"/>
        <v>0.22787610619469034</v>
      </c>
      <c r="J52" s="96">
        <f t="shared" si="1"/>
        <v>2.3333333333333335</v>
      </c>
      <c r="K52" s="95">
        <f t="shared" si="2"/>
        <v>206</v>
      </c>
      <c r="L52" s="95">
        <f t="shared" si="3"/>
        <v>777</v>
      </c>
      <c r="M52" s="96">
        <f>H52/H48</f>
        <v>0.361328125</v>
      </c>
      <c r="N52" s="95">
        <v>730</v>
      </c>
      <c r="O52" s="95">
        <v>904</v>
      </c>
      <c r="P52" s="95">
        <v>904</v>
      </c>
      <c r="Q52" s="95">
        <v>1114</v>
      </c>
      <c r="R52" s="95">
        <v>1088</v>
      </c>
      <c r="S52" s="96">
        <f t="shared" si="4"/>
        <v>-2.3339317773788171E-2</v>
      </c>
      <c r="T52" s="96">
        <f t="shared" si="5"/>
        <v>0.49041095890410968</v>
      </c>
      <c r="U52" s="95">
        <f t="shared" si="6"/>
        <v>-26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D016-D39B-434B-B0A3-F85FDFCFDCE9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64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65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236</v>
      </c>
      <c r="O6" s="90" t="s">
        <v>227</v>
      </c>
      <c r="P6" s="90" t="s">
        <v>228</v>
      </c>
      <c r="Q6" s="90" t="s">
        <v>229</v>
      </c>
      <c r="R6" s="90" t="s">
        <v>230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388</v>
      </c>
      <c r="D7" s="92">
        <v>388</v>
      </c>
      <c r="E7" s="92">
        <v>173</v>
      </c>
      <c r="F7" s="92">
        <v>195</v>
      </c>
      <c r="G7" s="92">
        <v>293</v>
      </c>
      <c r="H7" s="92">
        <v>308</v>
      </c>
      <c r="I7" s="93">
        <f>IFERROR(H7/G7-1,"-")</f>
        <v>5.1194539249146853E-2</v>
      </c>
      <c r="J7" s="93">
        <f>IFERROR(H7/D7-1,"-")</f>
        <v>-0.20618556701030932</v>
      </c>
      <c r="K7" s="92">
        <f>IFERROR(H7-G7,"-")</f>
        <v>15</v>
      </c>
      <c r="L7" s="92">
        <f>IFERROR(H7-D7,"-")</f>
        <v>-80</v>
      </c>
      <c r="M7" s="93">
        <f>H7/H7</f>
        <v>1</v>
      </c>
      <c r="N7" s="92">
        <v>149</v>
      </c>
      <c r="O7" s="92">
        <v>266</v>
      </c>
      <c r="P7" s="92">
        <v>299</v>
      </c>
      <c r="Q7" s="92">
        <v>939</v>
      </c>
      <c r="R7" s="92">
        <v>972</v>
      </c>
      <c r="S7" s="93">
        <f t="shared" ref="S7:S52" si="0">IFERROR(R7/Q7-1,"-")</f>
        <v>3.514376996805102E-2</v>
      </c>
      <c r="T7" s="93">
        <f t="shared" ref="T7:T52" si="1">IFERROR(R7/N7-1,"-")</f>
        <v>5.523489932885906</v>
      </c>
      <c r="U7" s="92">
        <f t="shared" ref="U7:U52" si="2">IFERROR(R7-Q7,"-")</f>
        <v>33</v>
      </c>
      <c r="V7" s="92">
        <f t="shared" ref="V7:V52" si="3">IFERROR(R7-N7,"-")</f>
        <v>823</v>
      </c>
      <c r="W7" s="93">
        <f>R7/R7</f>
        <v>1</v>
      </c>
    </row>
    <row r="8" spans="2:23" x14ac:dyDescent="0.25">
      <c r="B8" s="94" t="s">
        <v>60</v>
      </c>
      <c r="C8" s="95">
        <v>229</v>
      </c>
      <c r="D8" s="95">
        <v>230</v>
      </c>
      <c r="E8" s="95">
        <v>104</v>
      </c>
      <c r="F8" s="95">
        <v>124</v>
      </c>
      <c r="G8" s="95">
        <v>194</v>
      </c>
      <c r="H8" s="95">
        <v>199</v>
      </c>
      <c r="I8" s="96">
        <f t="shared" ref="I8:I52" si="4">IFERROR(H8/G8-1,"-")</f>
        <v>2.5773195876288568E-2</v>
      </c>
      <c r="J8" s="96">
        <f t="shared" ref="J8:J52" si="5">IFERROR(H8/D8-1,"-")</f>
        <v>-0.13478260869565217</v>
      </c>
      <c r="K8" s="95">
        <f t="shared" ref="K8:K52" si="6">IFERROR(H8-G8,"-")</f>
        <v>5</v>
      </c>
      <c r="L8" s="95">
        <f t="shared" ref="L8:L52" si="7">IFERROR(H8-D8,"-")</f>
        <v>-31</v>
      </c>
      <c r="M8" s="96">
        <f>H8/H7</f>
        <v>0.64610389610389607</v>
      </c>
      <c r="N8" s="95">
        <v>89</v>
      </c>
      <c r="O8" s="95">
        <v>177</v>
      </c>
      <c r="P8" s="95">
        <v>197</v>
      </c>
      <c r="Q8" s="95">
        <v>205</v>
      </c>
      <c r="R8" s="95">
        <v>213</v>
      </c>
      <c r="S8" s="96">
        <f t="shared" si="0"/>
        <v>3.9024390243902474E-2</v>
      </c>
      <c r="T8" s="96">
        <f t="shared" si="1"/>
        <v>1.393258426966292</v>
      </c>
      <c r="U8" s="95">
        <f t="shared" si="2"/>
        <v>8</v>
      </c>
      <c r="V8" s="95">
        <f t="shared" si="3"/>
        <v>124</v>
      </c>
      <c r="W8" s="96">
        <f>R8/R7</f>
        <v>0.2191358024691358</v>
      </c>
    </row>
    <row r="9" spans="2:23" x14ac:dyDescent="0.25">
      <c r="B9" s="97" t="s">
        <v>61</v>
      </c>
      <c r="C9" s="52">
        <v>121</v>
      </c>
      <c r="D9" s="52">
        <v>124</v>
      </c>
      <c r="E9" s="52">
        <v>63</v>
      </c>
      <c r="F9" s="52">
        <v>84</v>
      </c>
      <c r="G9" s="52">
        <v>128</v>
      </c>
      <c r="H9" s="52">
        <v>131</v>
      </c>
      <c r="I9" s="98">
        <f t="shared" si="4"/>
        <v>2.34375E-2</v>
      </c>
      <c r="J9" s="98">
        <f t="shared" si="5"/>
        <v>5.6451612903225756E-2</v>
      </c>
      <c r="K9" s="52">
        <f t="shared" si="6"/>
        <v>3</v>
      </c>
      <c r="L9" s="52">
        <f t="shared" si="7"/>
        <v>7</v>
      </c>
      <c r="M9" s="98">
        <f>H9/H7</f>
        <v>0.42532467532467533</v>
      </c>
      <c r="N9" s="52">
        <v>61</v>
      </c>
      <c r="O9" s="52">
        <v>120</v>
      </c>
      <c r="P9" s="52">
        <v>128</v>
      </c>
      <c r="Q9" s="52">
        <v>134</v>
      </c>
      <c r="R9" s="52">
        <v>138</v>
      </c>
      <c r="S9" s="98">
        <f t="shared" si="0"/>
        <v>2.9850746268656803E-2</v>
      </c>
      <c r="T9" s="98">
        <f t="shared" si="1"/>
        <v>1.262295081967213</v>
      </c>
      <c r="U9" s="52">
        <f t="shared" si="2"/>
        <v>4</v>
      </c>
      <c r="V9" s="52">
        <f t="shared" si="3"/>
        <v>77</v>
      </c>
      <c r="W9" s="98">
        <f>R9/R7</f>
        <v>0.1419753086419753</v>
      </c>
    </row>
    <row r="10" spans="2:23" x14ac:dyDescent="0.25">
      <c r="B10" s="97" t="s">
        <v>62</v>
      </c>
      <c r="C10" s="52">
        <v>108</v>
      </c>
      <c r="D10" s="52">
        <v>107</v>
      </c>
      <c r="E10" s="52">
        <v>41</v>
      </c>
      <c r="F10" s="52">
        <v>40</v>
      </c>
      <c r="G10" s="52">
        <v>65</v>
      </c>
      <c r="H10" s="52">
        <v>68</v>
      </c>
      <c r="I10" s="98">
        <f t="shared" si="4"/>
        <v>4.6153846153846212E-2</v>
      </c>
      <c r="J10" s="98">
        <f t="shared" si="5"/>
        <v>-0.36448598130841126</v>
      </c>
      <c r="K10" s="52">
        <f t="shared" si="6"/>
        <v>3</v>
      </c>
      <c r="L10" s="52">
        <f t="shared" si="7"/>
        <v>-39</v>
      </c>
      <c r="M10" s="98">
        <f>H10/H7</f>
        <v>0.22077922077922077</v>
      </c>
      <c r="N10" s="52">
        <v>28</v>
      </c>
      <c r="O10" s="52">
        <v>57</v>
      </c>
      <c r="P10" s="52">
        <v>69</v>
      </c>
      <c r="Q10" s="52">
        <v>71</v>
      </c>
      <c r="R10" s="52">
        <v>75</v>
      </c>
      <c r="S10" s="98">
        <f t="shared" si="0"/>
        <v>5.6338028169014009E-2</v>
      </c>
      <c r="T10" s="98">
        <f t="shared" si="1"/>
        <v>1.6785714285714284</v>
      </c>
      <c r="U10" s="52">
        <f t="shared" si="2"/>
        <v>4</v>
      </c>
      <c r="V10" s="52">
        <f t="shared" si="3"/>
        <v>47</v>
      </c>
      <c r="W10" s="98">
        <f>R10/R7</f>
        <v>7.716049382716049E-2</v>
      </c>
    </row>
    <row r="11" spans="2:23" x14ac:dyDescent="0.25">
      <c r="B11" s="94" t="s">
        <v>63</v>
      </c>
      <c r="C11" s="95">
        <v>159</v>
      </c>
      <c r="D11" s="95">
        <v>158</v>
      </c>
      <c r="E11" s="95">
        <v>70</v>
      </c>
      <c r="F11" s="95">
        <v>71</v>
      </c>
      <c r="G11" s="95">
        <v>100</v>
      </c>
      <c r="H11" s="95">
        <v>109</v>
      </c>
      <c r="I11" s="96">
        <f t="shared" si="4"/>
        <v>9.000000000000008E-2</v>
      </c>
      <c r="J11" s="96">
        <f t="shared" si="5"/>
        <v>-0.310126582278481</v>
      </c>
      <c r="K11" s="95">
        <f t="shared" si="6"/>
        <v>9</v>
      </c>
      <c r="L11" s="95">
        <f t="shared" si="7"/>
        <v>-49</v>
      </c>
      <c r="M11" s="96">
        <f>H11/H7</f>
        <v>0.35389610389610388</v>
      </c>
      <c r="N11" s="95">
        <v>60</v>
      </c>
      <c r="O11" s="95">
        <v>89</v>
      </c>
      <c r="P11" s="95">
        <v>102</v>
      </c>
      <c r="Q11" s="95">
        <v>108</v>
      </c>
      <c r="R11" s="95">
        <v>111</v>
      </c>
      <c r="S11" s="96">
        <f t="shared" si="0"/>
        <v>2.7777777777777679E-2</v>
      </c>
      <c r="T11" s="96">
        <f t="shared" si="1"/>
        <v>0.85000000000000009</v>
      </c>
      <c r="U11" s="95">
        <f t="shared" si="2"/>
        <v>3</v>
      </c>
      <c r="V11" s="95">
        <f t="shared" si="3"/>
        <v>51</v>
      </c>
      <c r="W11" s="96">
        <f>R11/R7</f>
        <v>0.11419753086419752</v>
      </c>
    </row>
    <row r="12" spans="2:23" x14ac:dyDescent="0.25">
      <c r="B12" s="91" t="s">
        <v>44</v>
      </c>
      <c r="C12" s="99">
        <v>99</v>
      </c>
      <c r="D12" s="99">
        <v>100</v>
      </c>
      <c r="E12" s="99">
        <v>49</v>
      </c>
      <c r="F12" s="99">
        <v>57</v>
      </c>
      <c r="G12" s="99">
        <v>84</v>
      </c>
      <c r="H12" s="99">
        <v>90</v>
      </c>
      <c r="I12" s="100">
        <f t="shared" si="4"/>
        <v>7.1428571428571397E-2</v>
      </c>
      <c r="J12" s="100">
        <f t="shared" si="5"/>
        <v>-9.9999999999999978E-2</v>
      </c>
      <c r="K12" s="99">
        <f t="shared" si="6"/>
        <v>6</v>
      </c>
      <c r="L12" s="99">
        <f t="shared" si="7"/>
        <v>-10</v>
      </c>
      <c r="M12" s="93">
        <f>H12/H12</f>
        <v>1</v>
      </c>
      <c r="N12" s="99">
        <v>44</v>
      </c>
      <c r="O12" s="99">
        <v>76</v>
      </c>
      <c r="P12" s="99">
        <v>84</v>
      </c>
      <c r="Q12" s="99">
        <v>91</v>
      </c>
      <c r="R12" s="99">
        <v>95</v>
      </c>
      <c r="S12" s="100">
        <f t="shared" si="0"/>
        <v>4.3956043956044022E-2</v>
      </c>
      <c r="T12" s="100">
        <f t="shared" si="1"/>
        <v>1.1590909090909092</v>
      </c>
      <c r="U12" s="99">
        <f t="shared" si="2"/>
        <v>4</v>
      </c>
      <c r="V12" s="99">
        <f t="shared" si="3"/>
        <v>51</v>
      </c>
      <c r="W12" s="93">
        <f>R12/R12</f>
        <v>1</v>
      </c>
    </row>
    <row r="13" spans="2:23" ht="15" customHeight="1" x14ac:dyDescent="0.25">
      <c r="B13" s="94" t="s">
        <v>60</v>
      </c>
      <c r="C13" s="95">
        <v>61</v>
      </c>
      <c r="D13" s="95">
        <v>62</v>
      </c>
      <c r="E13" s="95">
        <v>31</v>
      </c>
      <c r="F13" s="95">
        <v>40</v>
      </c>
      <c r="G13" s="95">
        <v>60</v>
      </c>
      <c r="H13" s="95">
        <v>62</v>
      </c>
      <c r="I13" s="96">
        <f t="shared" si="4"/>
        <v>3.3333333333333437E-2</v>
      </c>
      <c r="J13" s="96">
        <f t="shared" si="5"/>
        <v>0</v>
      </c>
      <c r="K13" s="95">
        <f t="shared" si="6"/>
        <v>2</v>
      </c>
      <c r="L13" s="95">
        <f t="shared" si="7"/>
        <v>0</v>
      </c>
      <c r="M13" s="96">
        <f>H13/H12</f>
        <v>0.68888888888888888</v>
      </c>
      <c r="N13" s="95">
        <v>29</v>
      </c>
      <c r="O13" s="95">
        <v>57</v>
      </c>
      <c r="P13" s="95">
        <v>60</v>
      </c>
      <c r="Q13" s="95">
        <v>63</v>
      </c>
      <c r="R13" s="95">
        <v>63</v>
      </c>
      <c r="S13" s="96">
        <f t="shared" si="0"/>
        <v>0</v>
      </c>
      <c r="T13" s="96">
        <f t="shared" si="1"/>
        <v>1.1724137931034484</v>
      </c>
      <c r="U13" s="95">
        <f t="shared" si="2"/>
        <v>0</v>
      </c>
      <c r="V13" s="95">
        <f t="shared" si="3"/>
        <v>34</v>
      </c>
      <c r="W13" s="96">
        <f>R13/R12</f>
        <v>0.66315789473684206</v>
      </c>
    </row>
    <row r="14" spans="2:23" x14ac:dyDescent="0.25">
      <c r="B14" s="97" t="s">
        <v>61</v>
      </c>
      <c r="C14" s="52">
        <v>42</v>
      </c>
      <c r="D14" s="52">
        <v>44</v>
      </c>
      <c r="E14" s="52">
        <v>25</v>
      </c>
      <c r="F14" s="52">
        <v>33</v>
      </c>
      <c r="G14" s="52">
        <v>48</v>
      </c>
      <c r="H14" s="52">
        <v>50</v>
      </c>
      <c r="I14" s="98">
        <f t="shared" si="4"/>
        <v>4.1666666666666741E-2</v>
      </c>
      <c r="J14" s="98">
        <f t="shared" si="5"/>
        <v>0.13636363636363646</v>
      </c>
      <c r="K14" s="52">
        <f t="shared" si="6"/>
        <v>2</v>
      </c>
      <c r="L14" s="52">
        <f t="shared" si="7"/>
        <v>6</v>
      </c>
      <c r="M14" s="98">
        <f>H14/H12</f>
        <v>0.55555555555555558</v>
      </c>
      <c r="N14" s="52">
        <v>26</v>
      </c>
      <c r="O14" s="52">
        <v>46</v>
      </c>
      <c r="P14" s="52">
        <v>48</v>
      </c>
      <c r="Q14" s="52">
        <v>52</v>
      </c>
      <c r="R14" s="52">
        <v>52</v>
      </c>
      <c r="S14" s="98">
        <f t="shared" si="0"/>
        <v>0</v>
      </c>
      <c r="T14" s="98">
        <f t="shared" si="1"/>
        <v>1</v>
      </c>
      <c r="U14" s="52">
        <f t="shared" si="2"/>
        <v>0</v>
      </c>
      <c r="V14" s="52">
        <f t="shared" si="3"/>
        <v>26</v>
      </c>
      <c r="W14" s="98">
        <f>R14/R12</f>
        <v>0.54736842105263162</v>
      </c>
    </row>
    <row r="15" spans="2:23" x14ac:dyDescent="0.25">
      <c r="B15" s="97" t="s">
        <v>62</v>
      </c>
      <c r="C15" s="52">
        <v>19</v>
      </c>
      <c r="D15" s="52">
        <v>18</v>
      </c>
      <c r="E15" s="52">
        <v>6</v>
      </c>
      <c r="F15" s="52">
        <v>7</v>
      </c>
      <c r="G15" s="52">
        <v>12</v>
      </c>
      <c r="H15" s="52">
        <v>11</v>
      </c>
      <c r="I15" s="98">
        <f t="shared" si="4"/>
        <v>-8.333333333333337E-2</v>
      </c>
      <c r="J15" s="98">
        <f t="shared" si="5"/>
        <v>-0.38888888888888884</v>
      </c>
      <c r="K15" s="52">
        <f t="shared" si="6"/>
        <v>-1</v>
      </c>
      <c r="L15" s="52">
        <f t="shared" si="7"/>
        <v>-7</v>
      </c>
      <c r="M15" s="98">
        <f>H15/H12</f>
        <v>0.12222222222222222</v>
      </c>
      <c r="N15" s="52">
        <v>3</v>
      </c>
      <c r="O15" s="52">
        <v>11</v>
      </c>
      <c r="P15" s="52">
        <v>12</v>
      </c>
      <c r="Q15" s="52">
        <v>11</v>
      </c>
      <c r="R15" s="52">
        <v>11</v>
      </c>
      <c r="S15" s="98">
        <f t="shared" si="0"/>
        <v>0</v>
      </c>
      <c r="T15" s="98">
        <f t="shared" si="1"/>
        <v>2.6666666666666665</v>
      </c>
      <c r="U15" s="52">
        <f t="shared" si="2"/>
        <v>0</v>
      </c>
      <c r="V15" s="52">
        <f t="shared" si="3"/>
        <v>8</v>
      </c>
      <c r="W15" s="98">
        <f>R15/R12</f>
        <v>0.11578947368421053</v>
      </c>
    </row>
    <row r="16" spans="2:23" x14ac:dyDescent="0.25">
      <c r="B16" s="94" t="s">
        <v>63</v>
      </c>
      <c r="C16" s="95">
        <v>38</v>
      </c>
      <c r="D16" s="95">
        <v>38</v>
      </c>
      <c r="E16" s="95">
        <v>18</v>
      </c>
      <c r="F16" s="95">
        <v>17</v>
      </c>
      <c r="G16" s="95">
        <v>24</v>
      </c>
      <c r="H16" s="95">
        <v>29</v>
      </c>
      <c r="I16" s="96">
        <f t="shared" si="4"/>
        <v>0.20833333333333326</v>
      </c>
      <c r="J16" s="96">
        <f t="shared" si="5"/>
        <v>-0.23684210526315785</v>
      </c>
      <c r="K16" s="95">
        <f t="shared" si="6"/>
        <v>5</v>
      </c>
      <c r="L16" s="95">
        <f t="shared" si="7"/>
        <v>-9</v>
      </c>
      <c r="M16" s="96">
        <f>H16/H12</f>
        <v>0.32222222222222224</v>
      </c>
      <c r="N16" s="95">
        <v>15</v>
      </c>
      <c r="O16" s="95">
        <v>19</v>
      </c>
      <c r="P16" s="95">
        <v>24</v>
      </c>
      <c r="Q16" s="95">
        <v>28</v>
      </c>
      <c r="R16" s="95">
        <v>32</v>
      </c>
      <c r="S16" s="96">
        <f t="shared" si="0"/>
        <v>0.14285714285714279</v>
      </c>
      <c r="T16" s="96">
        <f t="shared" si="1"/>
        <v>1.1333333333333333</v>
      </c>
      <c r="U16" s="95">
        <f t="shared" si="2"/>
        <v>4</v>
      </c>
      <c r="V16" s="95">
        <f t="shared" si="3"/>
        <v>17</v>
      </c>
      <c r="W16" s="96">
        <f>R16/R12</f>
        <v>0.33684210526315789</v>
      </c>
    </row>
    <row r="17" spans="2:23" x14ac:dyDescent="0.25">
      <c r="B17" s="91" t="s">
        <v>52</v>
      </c>
      <c r="C17" s="99">
        <v>19</v>
      </c>
      <c r="D17" s="99">
        <v>19</v>
      </c>
      <c r="E17" s="99">
        <v>9</v>
      </c>
      <c r="F17" s="99">
        <v>11</v>
      </c>
      <c r="G17" s="99">
        <v>14</v>
      </c>
      <c r="H17" s="99">
        <v>14</v>
      </c>
      <c r="I17" s="100">
        <f t="shared" si="4"/>
        <v>0</v>
      </c>
      <c r="J17" s="100">
        <f t="shared" si="5"/>
        <v>-0.26315789473684215</v>
      </c>
      <c r="K17" s="99">
        <f t="shared" si="6"/>
        <v>0</v>
      </c>
      <c r="L17" s="99">
        <f t="shared" si="7"/>
        <v>-5</v>
      </c>
      <c r="M17" s="93">
        <f>H17/H17</f>
        <v>1</v>
      </c>
      <c r="N17" s="99">
        <v>8</v>
      </c>
      <c r="O17" s="99">
        <v>14</v>
      </c>
      <c r="P17" s="99">
        <v>14</v>
      </c>
      <c r="Q17" s="99">
        <v>14</v>
      </c>
      <c r="R17" s="99">
        <v>14</v>
      </c>
      <c r="S17" s="100">
        <f t="shared" si="0"/>
        <v>0</v>
      </c>
      <c r="T17" s="100">
        <f t="shared" si="1"/>
        <v>0.75</v>
      </c>
      <c r="U17" s="99">
        <f t="shared" si="2"/>
        <v>0</v>
      </c>
      <c r="V17" s="99">
        <f t="shared" si="3"/>
        <v>6</v>
      </c>
      <c r="W17" s="93">
        <f>R17/R17</f>
        <v>1</v>
      </c>
    </row>
    <row r="18" spans="2:23" x14ac:dyDescent="0.25">
      <c r="B18" s="94" t="s">
        <v>60</v>
      </c>
      <c r="C18" s="95">
        <v>6</v>
      </c>
      <c r="D18" s="95">
        <v>7</v>
      </c>
      <c r="E18" s="95">
        <v>4</v>
      </c>
      <c r="F18" s="95">
        <v>5</v>
      </c>
      <c r="G18" s="95">
        <v>8</v>
      </c>
      <c r="H18" s="95">
        <v>8</v>
      </c>
      <c r="I18" s="96">
        <f t="shared" si="4"/>
        <v>0</v>
      </c>
      <c r="J18" s="96">
        <f t="shared" si="5"/>
        <v>0.14285714285714279</v>
      </c>
      <c r="K18" s="95">
        <f t="shared" si="6"/>
        <v>0</v>
      </c>
      <c r="L18" s="95">
        <f t="shared" si="7"/>
        <v>1</v>
      </c>
      <c r="M18" s="96">
        <f>H18/H17</f>
        <v>0.5714285714285714</v>
      </c>
      <c r="N18" s="95">
        <v>4</v>
      </c>
      <c r="O18" s="95">
        <v>8</v>
      </c>
      <c r="P18" s="95">
        <v>8</v>
      </c>
      <c r="Q18" s="95">
        <v>8</v>
      </c>
      <c r="R18" s="95">
        <v>8</v>
      </c>
      <c r="S18" s="96">
        <f t="shared" si="0"/>
        <v>0</v>
      </c>
      <c r="T18" s="96">
        <f t="shared" si="1"/>
        <v>1</v>
      </c>
      <c r="U18" s="95">
        <f t="shared" si="2"/>
        <v>0</v>
      </c>
      <c r="V18" s="95">
        <f t="shared" si="3"/>
        <v>4</v>
      </c>
      <c r="W18" s="96">
        <f>R18/R17</f>
        <v>0.5714285714285714</v>
      </c>
    </row>
    <row r="19" spans="2:23" x14ac:dyDescent="0.25">
      <c r="B19" s="97" t="s">
        <v>61</v>
      </c>
      <c r="C19" s="52">
        <v>0</v>
      </c>
      <c r="D19" s="52">
        <v>5</v>
      </c>
      <c r="E19" s="52">
        <v>0</v>
      </c>
      <c r="F19" s="52">
        <v>4</v>
      </c>
      <c r="G19" s="52">
        <v>6</v>
      </c>
      <c r="H19" s="52">
        <v>6</v>
      </c>
      <c r="I19" s="98">
        <f t="shared" si="4"/>
        <v>0</v>
      </c>
      <c r="J19" s="98">
        <f t="shared" si="5"/>
        <v>0.19999999999999996</v>
      </c>
      <c r="K19" s="52">
        <f t="shared" si="6"/>
        <v>0</v>
      </c>
      <c r="L19" s="52">
        <f t="shared" si="7"/>
        <v>1</v>
      </c>
      <c r="M19" s="98">
        <f>H19/H17</f>
        <v>0.42857142857142855</v>
      </c>
      <c r="N19" s="52">
        <v>0</v>
      </c>
      <c r="O19" s="52">
        <v>6</v>
      </c>
      <c r="P19" s="52">
        <v>6</v>
      </c>
      <c r="Q19" s="52">
        <v>6</v>
      </c>
      <c r="R19" s="52">
        <v>6</v>
      </c>
      <c r="S19" s="98">
        <f t="shared" si="0"/>
        <v>0</v>
      </c>
      <c r="T19" s="98" t="str">
        <f t="shared" si="1"/>
        <v>-</v>
      </c>
      <c r="U19" s="52">
        <f t="shared" si="2"/>
        <v>0</v>
      </c>
      <c r="V19" s="52">
        <f t="shared" si="3"/>
        <v>6</v>
      </c>
      <c r="W19" s="98">
        <f>R19/R17</f>
        <v>0.42857142857142855</v>
      </c>
    </row>
    <row r="20" spans="2:23" x14ac:dyDescent="0.25">
      <c r="B20" s="97" t="s">
        <v>62</v>
      </c>
      <c r="C20" s="52">
        <v>0</v>
      </c>
      <c r="D20" s="52">
        <v>2</v>
      </c>
      <c r="E20" s="52">
        <v>0</v>
      </c>
      <c r="F20" s="52">
        <v>2</v>
      </c>
      <c r="G20" s="52">
        <v>2</v>
      </c>
      <c r="H20" s="52">
        <v>2</v>
      </c>
      <c r="I20" s="98">
        <f t="shared" si="4"/>
        <v>0</v>
      </c>
      <c r="J20" s="98">
        <f t="shared" si="5"/>
        <v>0</v>
      </c>
      <c r="K20" s="52">
        <f t="shared" si="6"/>
        <v>0</v>
      </c>
      <c r="L20" s="52">
        <f t="shared" si="7"/>
        <v>0</v>
      </c>
      <c r="M20" s="98">
        <f>H20/H17</f>
        <v>0.14285714285714285</v>
      </c>
      <c r="N20" s="52">
        <v>0</v>
      </c>
      <c r="O20" s="52">
        <v>2</v>
      </c>
      <c r="P20" s="52">
        <v>2</v>
      </c>
      <c r="Q20" s="52">
        <v>2</v>
      </c>
      <c r="R20" s="52">
        <v>2</v>
      </c>
      <c r="S20" s="98">
        <f t="shared" si="0"/>
        <v>0</v>
      </c>
      <c r="T20" s="98" t="str">
        <f t="shared" si="1"/>
        <v>-</v>
      </c>
      <c r="U20" s="52">
        <f t="shared" si="2"/>
        <v>0</v>
      </c>
      <c r="V20" s="52">
        <f t="shared" si="3"/>
        <v>2</v>
      </c>
      <c r="W20" s="98">
        <f>R20/R17</f>
        <v>0.14285714285714285</v>
      </c>
    </row>
    <row r="21" spans="2:23" x14ac:dyDescent="0.25">
      <c r="B21" s="94" t="s">
        <v>63</v>
      </c>
      <c r="C21" s="95">
        <v>13</v>
      </c>
      <c r="D21" s="95">
        <v>12</v>
      </c>
      <c r="E21" s="95">
        <v>5</v>
      </c>
      <c r="F21" s="95">
        <v>6</v>
      </c>
      <c r="G21" s="95">
        <v>6</v>
      </c>
      <c r="H21" s="95">
        <v>6</v>
      </c>
      <c r="I21" s="96">
        <f t="shared" si="4"/>
        <v>0</v>
      </c>
      <c r="J21" s="96">
        <f t="shared" si="5"/>
        <v>-0.5</v>
      </c>
      <c r="K21" s="95">
        <f t="shared" si="6"/>
        <v>0</v>
      </c>
      <c r="L21" s="95">
        <f t="shared" si="7"/>
        <v>-6</v>
      </c>
      <c r="M21" s="96">
        <f>H21/H17</f>
        <v>0.42857142857142855</v>
      </c>
      <c r="N21" s="95">
        <v>4</v>
      </c>
      <c r="O21" s="95">
        <v>6</v>
      </c>
      <c r="P21" s="95">
        <v>6</v>
      </c>
      <c r="Q21" s="95">
        <v>6</v>
      </c>
      <c r="R21" s="95">
        <v>6</v>
      </c>
      <c r="S21" s="96">
        <f t="shared" si="0"/>
        <v>0</v>
      </c>
      <c r="T21" s="96">
        <f t="shared" si="1"/>
        <v>0.5</v>
      </c>
      <c r="U21" s="95">
        <f t="shared" si="2"/>
        <v>0</v>
      </c>
      <c r="V21" s="95">
        <f t="shared" si="3"/>
        <v>2</v>
      </c>
      <c r="W21" s="96">
        <f>R21/R17</f>
        <v>0.42857142857142855</v>
      </c>
    </row>
    <row r="22" spans="2:23" x14ac:dyDescent="0.25">
      <c r="B22" s="91" t="s">
        <v>46</v>
      </c>
      <c r="C22" s="99">
        <v>13</v>
      </c>
      <c r="D22" s="99">
        <v>13</v>
      </c>
      <c r="E22" s="99">
        <v>4</v>
      </c>
      <c r="F22" s="99">
        <v>4</v>
      </c>
      <c r="G22" s="99">
        <v>5</v>
      </c>
      <c r="H22" s="99">
        <v>7</v>
      </c>
      <c r="I22" s="100">
        <f t="shared" si="4"/>
        <v>0.39999999999999991</v>
      </c>
      <c r="J22" s="100">
        <f t="shared" si="5"/>
        <v>-0.46153846153846156</v>
      </c>
      <c r="K22" s="99">
        <f t="shared" si="6"/>
        <v>2</v>
      </c>
      <c r="L22" s="99">
        <f t="shared" si="7"/>
        <v>-6</v>
      </c>
      <c r="M22" s="100">
        <f>H22/H22</f>
        <v>1</v>
      </c>
      <c r="N22" s="99">
        <v>2</v>
      </c>
      <c r="O22" s="99">
        <v>4</v>
      </c>
      <c r="P22" s="99">
        <v>6</v>
      </c>
      <c r="Q22" s="99">
        <v>7</v>
      </c>
      <c r="R22" s="99">
        <v>7</v>
      </c>
      <c r="S22" s="100">
        <f t="shared" si="0"/>
        <v>0</v>
      </c>
      <c r="T22" s="100">
        <f t="shared" si="1"/>
        <v>2.5</v>
      </c>
      <c r="U22" s="99">
        <f t="shared" si="2"/>
        <v>0</v>
      </c>
      <c r="V22" s="99">
        <f t="shared" si="3"/>
        <v>5</v>
      </c>
      <c r="W22" s="100">
        <f>R22/R22</f>
        <v>1</v>
      </c>
    </row>
    <row r="23" spans="2:23" x14ac:dyDescent="0.25">
      <c r="B23" s="94" t="s">
        <v>60</v>
      </c>
      <c r="C23" s="95">
        <v>7</v>
      </c>
      <c r="D23" s="95">
        <v>7</v>
      </c>
      <c r="E23" s="95">
        <v>3</v>
      </c>
      <c r="F23" s="95">
        <v>4</v>
      </c>
      <c r="G23" s="95">
        <v>5</v>
      </c>
      <c r="H23" s="95">
        <v>6</v>
      </c>
      <c r="I23" s="96">
        <f t="shared" si="4"/>
        <v>0.19999999999999996</v>
      </c>
      <c r="J23" s="96">
        <f t="shared" si="5"/>
        <v>-0.1428571428571429</v>
      </c>
      <c r="K23" s="95">
        <f t="shared" si="6"/>
        <v>1</v>
      </c>
      <c r="L23" s="95">
        <f t="shared" si="7"/>
        <v>-1</v>
      </c>
      <c r="M23" s="96">
        <f>H23/H22</f>
        <v>0.8571428571428571</v>
      </c>
      <c r="N23" s="95">
        <v>2</v>
      </c>
      <c r="O23" s="95">
        <v>4</v>
      </c>
      <c r="P23" s="95">
        <v>6</v>
      </c>
      <c r="Q23" s="95">
        <v>6</v>
      </c>
      <c r="R23" s="95">
        <v>6</v>
      </c>
      <c r="S23" s="96">
        <f t="shared" si="0"/>
        <v>0</v>
      </c>
      <c r="T23" s="96">
        <f t="shared" si="1"/>
        <v>2</v>
      </c>
      <c r="U23" s="95">
        <f t="shared" si="2"/>
        <v>0</v>
      </c>
      <c r="V23" s="95">
        <f t="shared" si="3"/>
        <v>4</v>
      </c>
      <c r="W23" s="96">
        <f>R23/R22</f>
        <v>0.8571428571428571</v>
      </c>
    </row>
    <row r="24" spans="2:23" x14ac:dyDescent="0.25">
      <c r="B24" s="94" t="s">
        <v>63</v>
      </c>
      <c r="C24" s="95">
        <v>6</v>
      </c>
      <c r="D24" s="95">
        <v>6</v>
      </c>
      <c r="E24" s="95">
        <v>1</v>
      </c>
      <c r="F24" s="95">
        <v>0</v>
      </c>
      <c r="G24" s="95">
        <v>0</v>
      </c>
      <c r="H24" s="95">
        <v>0</v>
      </c>
      <c r="I24" s="96" t="str">
        <f t="shared" si="4"/>
        <v>-</v>
      </c>
      <c r="J24" s="96">
        <f t="shared" si="5"/>
        <v>-1</v>
      </c>
      <c r="K24" s="95">
        <f t="shared" si="6"/>
        <v>0</v>
      </c>
      <c r="L24" s="95">
        <f t="shared" si="7"/>
        <v>-6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0"/>
        <v>-</v>
      </c>
      <c r="T24" s="96" t="str">
        <f t="shared" si="1"/>
        <v>-</v>
      </c>
      <c r="U24" s="95">
        <f t="shared" si="2"/>
        <v>0</v>
      </c>
      <c r="V24" s="95">
        <f t="shared" si="3"/>
        <v>0</v>
      </c>
      <c r="W24" s="96">
        <f>R24/R22</f>
        <v>0</v>
      </c>
    </row>
    <row r="25" spans="2:23" x14ac:dyDescent="0.25">
      <c r="B25" s="91" t="s">
        <v>47</v>
      </c>
      <c r="C25" s="99">
        <v>6</v>
      </c>
      <c r="D25" s="99">
        <v>6</v>
      </c>
      <c r="E25" s="99">
        <v>3</v>
      </c>
      <c r="F25" s="99">
        <v>4</v>
      </c>
      <c r="G25" s="99">
        <v>5</v>
      </c>
      <c r="H25" s="99">
        <v>4</v>
      </c>
      <c r="I25" s="100">
        <f t="shared" si="4"/>
        <v>-0.19999999999999996</v>
      </c>
      <c r="J25" s="100">
        <f t="shared" si="5"/>
        <v>-0.33333333333333337</v>
      </c>
      <c r="K25" s="99">
        <f t="shared" si="6"/>
        <v>-1</v>
      </c>
      <c r="L25" s="99">
        <f t="shared" si="7"/>
        <v>-2</v>
      </c>
      <c r="M25" s="93">
        <f>H25/H25</f>
        <v>1</v>
      </c>
      <c r="N25" s="99">
        <v>4</v>
      </c>
      <c r="O25" s="99">
        <v>4</v>
      </c>
      <c r="P25" s="99">
        <v>5</v>
      </c>
      <c r="Q25" s="99">
        <v>4</v>
      </c>
      <c r="R25" s="99">
        <v>6</v>
      </c>
      <c r="S25" s="100">
        <f t="shared" si="0"/>
        <v>0.5</v>
      </c>
      <c r="T25" s="100">
        <f t="shared" si="1"/>
        <v>0.5</v>
      </c>
      <c r="U25" s="99">
        <f t="shared" si="2"/>
        <v>2</v>
      </c>
      <c r="V25" s="99">
        <f t="shared" si="3"/>
        <v>2</v>
      </c>
      <c r="W25" s="93">
        <f>R25/R25</f>
        <v>1</v>
      </c>
    </row>
    <row r="26" spans="2:23" x14ac:dyDescent="0.25">
      <c r="B26" s="94" t="s">
        <v>60</v>
      </c>
      <c r="C26" s="95">
        <v>5</v>
      </c>
      <c r="D26" s="95">
        <v>5</v>
      </c>
      <c r="E26" s="95">
        <v>2</v>
      </c>
      <c r="F26" s="95">
        <v>3</v>
      </c>
      <c r="G26" s="95">
        <v>4</v>
      </c>
      <c r="H26" s="95">
        <v>3</v>
      </c>
      <c r="I26" s="96">
        <f t="shared" si="4"/>
        <v>-0.25</v>
      </c>
      <c r="J26" s="96">
        <f t="shared" si="5"/>
        <v>-0.4</v>
      </c>
      <c r="K26" s="95">
        <f t="shared" si="6"/>
        <v>-1</v>
      </c>
      <c r="L26" s="95">
        <f t="shared" si="7"/>
        <v>-2</v>
      </c>
      <c r="M26" s="96">
        <f>H26/H25</f>
        <v>0.75</v>
      </c>
      <c r="N26" s="95">
        <v>3</v>
      </c>
      <c r="O26" s="95">
        <v>3</v>
      </c>
      <c r="P26" s="95">
        <v>4</v>
      </c>
      <c r="Q26" s="95">
        <v>3</v>
      </c>
      <c r="R26" s="95">
        <v>5</v>
      </c>
      <c r="S26" s="96">
        <f t="shared" si="0"/>
        <v>0.66666666666666674</v>
      </c>
      <c r="T26" s="96">
        <f t="shared" si="1"/>
        <v>0.66666666666666674</v>
      </c>
      <c r="U26" s="95">
        <f t="shared" si="2"/>
        <v>2</v>
      </c>
      <c r="V26" s="95">
        <f t="shared" si="3"/>
        <v>2</v>
      </c>
      <c r="W26" s="96">
        <f>R26/R25</f>
        <v>0.83333333333333337</v>
      </c>
    </row>
    <row r="27" spans="2:23" x14ac:dyDescent="0.25">
      <c r="B27" s="97" t="s">
        <v>61</v>
      </c>
      <c r="C27" s="52">
        <v>3</v>
      </c>
      <c r="D27" s="52">
        <v>3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4"/>
        <v>-</v>
      </c>
      <c r="J27" s="98">
        <f t="shared" si="5"/>
        <v>-1</v>
      </c>
      <c r="K27" s="52">
        <f t="shared" si="6"/>
        <v>0</v>
      </c>
      <c r="L27" s="52">
        <f t="shared" si="7"/>
        <v>-3</v>
      </c>
      <c r="M27" s="98">
        <f>H27/H25</f>
        <v>0</v>
      </c>
      <c r="N27" s="52">
        <v>0</v>
      </c>
      <c r="O27" s="52">
        <v>3</v>
      </c>
      <c r="P27" s="52">
        <v>0</v>
      </c>
      <c r="Q27" s="52">
        <v>3</v>
      </c>
      <c r="R27" s="52">
        <v>0</v>
      </c>
      <c r="S27" s="98">
        <f t="shared" si="0"/>
        <v>-1</v>
      </c>
      <c r="T27" s="98" t="str">
        <f t="shared" si="1"/>
        <v>-</v>
      </c>
      <c r="U27" s="52">
        <f t="shared" si="2"/>
        <v>-3</v>
      </c>
      <c r="V27" s="52">
        <f t="shared" si="3"/>
        <v>0</v>
      </c>
      <c r="W27" s="98">
        <f>R27/R25</f>
        <v>0</v>
      </c>
    </row>
    <row r="28" spans="2:23" x14ac:dyDescent="0.25">
      <c r="B28" s="97" t="s">
        <v>62</v>
      </c>
      <c r="C28" s="52">
        <v>2</v>
      </c>
      <c r="D28" s="52">
        <v>2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4"/>
        <v>-</v>
      </c>
      <c r="J28" s="98">
        <f t="shared" si="5"/>
        <v>-1</v>
      </c>
      <c r="K28" s="52">
        <f t="shared" si="6"/>
        <v>0</v>
      </c>
      <c r="L28" s="52">
        <f t="shared" si="7"/>
        <v>-2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0"/>
        <v>-</v>
      </c>
      <c r="T28" s="98" t="str">
        <f t="shared" si="1"/>
        <v>-</v>
      </c>
      <c r="U28" s="52">
        <f t="shared" si="2"/>
        <v>0</v>
      </c>
      <c r="V28" s="52">
        <f t="shared" si="3"/>
        <v>0</v>
      </c>
      <c r="W28" s="98">
        <f>R28/R25</f>
        <v>0</v>
      </c>
    </row>
    <row r="29" spans="2:23" x14ac:dyDescent="0.25">
      <c r="B29" s="91" t="s">
        <v>48</v>
      </c>
      <c r="C29" s="99">
        <v>79</v>
      </c>
      <c r="D29" s="99">
        <v>78</v>
      </c>
      <c r="E29" s="99">
        <v>33</v>
      </c>
      <c r="F29" s="99">
        <v>37</v>
      </c>
      <c r="G29" s="99">
        <v>59</v>
      </c>
      <c r="H29" s="99">
        <v>62</v>
      </c>
      <c r="I29" s="100">
        <f t="shared" si="4"/>
        <v>5.0847457627118731E-2</v>
      </c>
      <c r="J29" s="100">
        <f t="shared" si="5"/>
        <v>-0.20512820512820518</v>
      </c>
      <c r="K29" s="99">
        <f t="shared" si="6"/>
        <v>3</v>
      </c>
      <c r="L29" s="99">
        <f t="shared" si="7"/>
        <v>-16</v>
      </c>
      <c r="M29" s="93">
        <f>H29/H29</f>
        <v>1</v>
      </c>
      <c r="N29" s="99">
        <v>27</v>
      </c>
      <c r="O29" s="99">
        <v>52</v>
      </c>
      <c r="P29" s="99">
        <v>59</v>
      </c>
      <c r="Q29" s="99">
        <v>62</v>
      </c>
      <c r="R29" s="99">
        <v>64</v>
      </c>
      <c r="S29" s="100">
        <f t="shared" si="0"/>
        <v>3.2258064516129004E-2</v>
      </c>
      <c r="T29" s="100">
        <f t="shared" si="1"/>
        <v>1.3703703703703702</v>
      </c>
      <c r="U29" s="99">
        <f t="shared" si="2"/>
        <v>2</v>
      </c>
      <c r="V29" s="99">
        <f t="shared" si="3"/>
        <v>37</v>
      </c>
      <c r="W29" s="93">
        <f>R29/R29</f>
        <v>1</v>
      </c>
    </row>
    <row r="30" spans="2:23" x14ac:dyDescent="0.25">
      <c r="B30" s="94" t="s">
        <v>60</v>
      </c>
      <c r="C30" s="95">
        <v>56</v>
      </c>
      <c r="D30" s="95">
        <v>54</v>
      </c>
      <c r="E30" s="95">
        <v>21</v>
      </c>
      <c r="F30" s="95">
        <v>25</v>
      </c>
      <c r="G30" s="95">
        <v>41</v>
      </c>
      <c r="H30" s="95">
        <v>43</v>
      </c>
      <c r="I30" s="96">
        <f t="shared" si="4"/>
        <v>4.8780487804878092E-2</v>
      </c>
      <c r="J30" s="96">
        <f t="shared" si="5"/>
        <v>-0.20370370370370372</v>
      </c>
      <c r="K30" s="95">
        <f t="shared" si="6"/>
        <v>2</v>
      </c>
      <c r="L30" s="95">
        <f t="shared" si="7"/>
        <v>-11</v>
      </c>
      <c r="M30" s="96">
        <f>H30/H29</f>
        <v>0.69354838709677424</v>
      </c>
      <c r="N30" s="95">
        <v>15</v>
      </c>
      <c r="O30" s="95">
        <v>37</v>
      </c>
      <c r="P30" s="95">
        <v>40</v>
      </c>
      <c r="Q30" s="95">
        <v>43</v>
      </c>
      <c r="R30" s="95">
        <v>45</v>
      </c>
      <c r="S30" s="96">
        <f t="shared" si="0"/>
        <v>4.6511627906976827E-2</v>
      </c>
      <c r="T30" s="96">
        <f t="shared" si="1"/>
        <v>2</v>
      </c>
      <c r="U30" s="95">
        <f t="shared" si="2"/>
        <v>2</v>
      </c>
      <c r="V30" s="95">
        <f t="shared" si="3"/>
        <v>30</v>
      </c>
      <c r="W30" s="96">
        <f>R30/R29</f>
        <v>0.703125</v>
      </c>
    </row>
    <row r="31" spans="2:23" x14ac:dyDescent="0.25">
      <c r="B31" s="97" t="s">
        <v>61</v>
      </c>
      <c r="C31" s="52">
        <v>28</v>
      </c>
      <c r="D31" s="52">
        <v>27</v>
      </c>
      <c r="E31" s="52">
        <v>11</v>
      </c>
      <c r="F31" s="52">
        <v>14</v>
      </c>
      <c r="G31" s="52">
        <v>25</v>
      </c>
      <c r="H31" s="52">
        <v>26</v>
      </c>
      <c r="I31" s="98">
        <f t="shared" si="4"/>
        <v>4.0000000000000036E-2</v>
      </c>
      <c r="J31" s="98">
        <f t="shared" si="5"/>
        <v>-3.703703703703709E-2</v>
      </c>
      <c r="K31" s="52">
        <f t="shared" si="6"/>
        <v>1</v>
      </c>
      <c r="L31" s="52">
        <f t="shared" si="7"/>
        <v>-1</v>
      </c>
      <c r="M31" s="98">
        <f>H31/H29</f>
        <v>0.41935483870967744</v>
      </c>
      <c r="N31" s="52">
        <v>9</v>
      </c>
      <c r="O31" s="52">
        <v>21</v>
      </c>
      <c r="P31" s="52">
        <v>24</v>
      </c>
      <c r="Q31" s="52">
        <v>26</v>
      </c>
      <c r="R31" s="52">
        <v>28</v>
      </c>
      <c r="S31" s="98">
        <f t="shared" si="0"/>
        <v>7.6923076923076872E-2</v>
      </c>
      <c r="T31" s="98">
        <f t="shared" si="1"/>
        <v>2.1111111111111112</v>
      </c>
      <c r="U31" s="52">
        <f t="shared" si="2"/>
        <v>2</v>
      </c>
      <c r="V31" s="52">
        <f t="shared" si="3"/>
        <v>19</v>
      </c>
      <c r="W31" s="98">
        <f>R31/R29</f>
        <v>0.4375</v>
      </c>
    </row>
    <row r="32" spans="2:23" x14ac:dyDescent="0.25">
      <c r="B32" s="97" t="s">
        <v>62</v>
      </c>
      <c r="C32" s="52">
        <v>28</v>
      </c>
      <c r="D32" s="52">
        <v>28</v>
      </c>
      <c r="E32" s="52">
        <v>10</v>
      </c>
      <c r="F32" s="52">
        <v>11</v>
      </c>
      <c r="G32" s="52">
        <v>16</v>
      </c>
      <c r="H32" s="52">
        <v>17</v>
      </c>
      <c r="I32" s="98">
        <f t="shared" si="4"/>
        <v>6.25E-2</v>
      </c>
      <c r="J32" s="98">
        <f t="shared" si="5"/>
        <v>-0.3928571428571429</v>
      </c>
      <c r="K32" s="52">
        <f t="shared" si="6"/>
        <v>1</v>
      </c>
      <c r="L32" s="52">
        <f t="shared" si="7"/>
        <v>-11</v>
      </c>
      <c r="M32" s="98">
        <f>H32/H29</f>
        <v>0.27419354838709675</v>
      </c>
      <c r="N32" s="52">
        <v>6</v>
      </c>
      <c r="O32" s="52">
        <v>16</v>
      </c>
      <c r="P32" s="52">
        <v>16</v>
      </c>
      <c r="Q32" s="52">
        <v>17</v>
      </c>
      <c r="R32" s="52">
        <v>17</v>
      </c>
      <c r="S32" s="98">
        <f t="shared" si="0"/>
        <v>0</v>
      </c>
      <c r="T32" s="98">
        <f t="shared" si="1"/>
        <v>1.8333333333333335</v>
      </c>
      <c r="U32" s="52">
        <f t="shared" si="2"/>
        <v>0</v>
      </c>
      <c r="V32" s="52">
        <f t="shared" si="3"/>
        <v>11</v>
      </c>
      <c r="W32" s="98">
        <f>R32/R29</f>
        <v>0.265625</v>
      </c>
    </row>
    <row r="33" spans="2:23" x14ac:dyDescent="0.25">
      <c r="B33" s="94" t="s">
        <v>63</v>
      </c>
      <c r="C33" s="95">
        <v>24</v>
      </c>
      <c r="D33" s="95">
        <v>24</v>
      </c>
      <c r="E33" s="95">
        <v>12</v>
      </c>
      <c r="F33" s="95">
        <v>12</v>
      </c>
      <c r="G33" s="95">
        <v>18</v>
      </c>
      <c r="H33" s="95">
        <v>19</v>
      </c>
      <c r="I33" s="96">
        <f t="shared" si="4"/>
        <v>5.555555555555558E-2</v>
      </c>
      <c r="J33" s="96">
        <f t="shared" si="5"/>
        <v>-0.20833333333333337</v>
      </c>
      <c r="K33" s="95">
        <f t="shared" si="6"/>
        <v>1</v>
      </c>
      <c r="L33" s="95">
        <f t="shared" si="7"/>
        <v>-5</v>
      </c>
      <c r="M33" s="96">
        <f>H33/H29</f>
        <v>0.30645161290322581</v>
      </c>
      <c r="N33" s="95">
        <v>12</v>
      </c>
      <c r="O33" s="95">
        <v>15</v>
      </c>
      <c r="P33" s="95">
        <v>19</v>
      </c>
      <c r="Q33" s="95">
        <v>19</v>
      </c>
      <c r="R33" s="95">
        <v>19</v>
      </c>
      <c r="S33" s="96">
        <f t="shared" si="0"/>
        <v>0</v>
      </c>
      <c r="T33" s="96">
        <f t="shared" si="1"/>
        <v>0.58333333333333326</v>
      </c>
      <c r="U33" s="95">
        <f t="shared" si="2"/>
        <v>0</v>
      </c>
      <c r="V33" s="95">
        <f t="shared" si="3"/>
        <v>7</v>
      </c>
      <c r="W33" s="96">
        <f>R33/R29</f>
        <v>0.296875</v>
      </c>
    </row>
    <row r="34" spans="2:23" x14ac:dyDescent="0.25">
      <c r="B34" s="91" t="s">
        <v>49</v>
      </c>
      <c r="C34" s="99">
        <v>9</v>
      </c>
      <c r="D34" s="99">
        <v>9</v>
      </c>
      <c r="E34" s="99">
        <v>4</v>
      </c>
      <c r="F34" s="99">
        <v>3</v>
      </c>
      <c r="G34" s="99">
        <v>5</v>
      </c>
      <c r="H34" s="99">
        <v>5</v>
      </c>
      <c r="I34" s="100">
        <f t="shared" si="4"/>
        <v>0</v>
      </c>
      <c r="J34" s="100">
        <f t="shared" si="5"/>
        <v>-0.44444444444444442</v>
      </c>
      <c r="K34" s="99">
        <f t="shared" si="6"/>
        <v>0</v>
      </c>
      <c r="L34" s="99">
        <f t="shared" si="7"/>
        <v>-4</v>
      </c>
      <c r="M34" s="93">
        <f>H34/H34</f>
        <v>1</v>
      </c>
      <c r="N34" s="99">
        <v>3</v>
      </c>
      <c r="O34" s="99">
        <v>4</v>
      </c>
      <c r="P34" s="99">
        <v>5</v>
      </c>
      <c r="Q34" s="99">
        <v>6</v>
      </c>
      <c r="R34" s="99">
        <v>6</v>
      </c>
      <c r="S34" s="100">
        <f t="shared" si="0"/>
        <v>0</v>
      </c>
      <c r="T34" s="100">
        <f t="shared" si="1"/>
        <v>1</v>
      </c>
      <c r="U34" s="99">
        <f t="shared" si="2"/>
        <v>0</v>
      </c>
      <c r="V34" s="99">
        <f t="shared" si="3"/>
        <v>3</v>
      </c>
      <c r="W34" s="93">
        <f>R34/R34</f>
        <v>1</v>
      </c>
    </row>
    <row r="35" spans="2:23" x14ac:dyDescent="0.25">
      <c r="B35" s="94" t="s">
        <v>60</v>
      </c>
      <c r="C35" s="95">
        <v>9</v>
      </c>
      <c r="D35" s="95">
        <v>9</v>
      </c>
      <c r="E35" s="95">
        <v>4</v>
      </c>
      <c r="F35" s="95">
        <v>3</v>
      </c>
      <c r="G35" s="95">
        <v>5</v>
      </c>
      <c r="H35" s="95">
        <v>5</v>
      </c>
      <c r="I35" s="96">
        <f t="shared" si="4"/>
        <v>0</v>
      </c>
      <c r="J35" s="96">
        <f t="shared" si="5"/>
        <v>-0.44444444444444442</v>
      </c>
      <c r="K35" s="95">
        <f t="shared" si="6"/>
        <v>0</v>
      </c>
      <c r="L35" s="95">
        <f t="shared" si="7"/>
        <v>-4</v>
      </c>
      <c r="M35" s="96">
        <f>H35/H34</f>
        <v>1</v>
      </c>
      <c r="N35" s="95">
        <v>3</v>
      </c>
      <c r="O35" s="95">
        <v>4</v>
      </c>
      <c r="P35" s="95">
        <v>5</v>
      </c>
      <c r="Q35" s="95">
        <v>6</v>
      </c>
      <c r="R35" s="95">
        <v>6</v>
      </c>
      <c r="S35" s="96">
        <f t="shared" si="0"/>
        <v>0</v>
      </c>
      <c r="T35" s="96">
        <f t="shared" si="1"/>
        <v>1</v>
      </c>
      <c r="U35" s="95">
        <f t="shared" si="2"/>
        <v>0</v>
      </c>
      <c r="V35" s="95">
        <f t="shared" si="3"/>
        <v>3</v>
      </c>
      <c r="W35" s="96">
        <f>R35/R34</f>
        <v>1</v>
      </c>
    </row>
    <row r="36" spans="2:23" x14ac:dyDescent="0.25">
      <c r="B36" s="91" t="s">
        <v>50</v>
      </c>
      <c r="C36" s="99">
        <v>15</v>
      </c>
      <c r="D36" s="99">
        <v>15</v>
      </c>
      <c r="E36" s="99">
        <v>6</v>
      </c>
      <c r="F36" s="99">
        <v>7</v>
      </c>
      <c r="G36" s="99">
        <v>11</v>
      </c>
      <c r="H36" s="99">
        <v>12</v>
      </c>
      <c r="I36" s="100">
        <f t="shared" si="4"/>
        <v>9.0909090909090828E-2</v>
      </c>
      <c r="J36" s="100">
        <f t="shared" si="5"/>
        <v>-0.19999999999999996</v>
      </c>
      <c r="K36" s="99">
        <f t="shared" si="6"/>
        <v>1</v>
      </c>
      <c r="L36" s="99">
        <f t="shared" si="7"/>
        <v>-3</v>
      </c>
      <c r="M36" s="100">
        <f>H36/H36</f>
        <v>1</v>
      </c>
      <c r="N36" s="99">
        <v>4</v>
      </c>
      <c r="O36" s="99">
        <v>10</v>
      </c>
      <c r="P36" s="99">
        <v>12</v>
      </c>
      <c r="Q36" s="99">
        <v>11</v>
      </c>
      <c r="R36" s="99">
        <v>12</v>
      </c>
      <c r="S36" s="100">
        <f t="shared" si="0"/>
        <v>9.0909090909090828E-2</v>
      </c>
      <c r="T36" s="100">
        <f t="shared" si="1"/>
        <v>2</v>
      </c>
      <c r="U36" s="99">
        <f t="shared" si="2"/>
        <v>1</v>
      </c>
      <c r="V36" s="99">
        <f t="shared" si="3"/>
        <v>8</v>
      </c>
      <c r="W36" s="100">
        <f>R36/R36</f>
        <v>1</v>
      </c>
    </row>
    <row r="37" spans="2:23" x14ac:dyDescent="0.25">
      <c r="B37" s="94" t="s">
        <v>60</v>
      </c>
      <c r="C37" s="95">
        <v>5</v>
      </c>
      <c r="D37" s="95">
        <v>5</v>
      </c>
      <c r="E37" s="95">
        <v>2</v>
      </c>
      <c r="F37" s="95">
        <v>3</v>
      </c>
      <c r="G37" s="95">
        <v>6</v>
      </c>
      <c r="H37" s="95">
        <v>6</v>
      </c>
      <c r="I37" s="96">
        <f t="shared" si="4"/>
        <v>0</v>
      </c>
      <c r="J37" s="96">
        <f t="shared" si="5"/>
        <v>0.19999999999999996</v>
      </c>
      <c r="K37" s="95">
        <f t="shared" si="6"/>
        <v>0</v>
      </c>
      <c r="L37" s="95">
        <f t="shared" si="7"/>
        <v>1</v>
      </c>
      <c r="M37" s="96">
        <f>H37/H36</f>
        <v>0.5</v>
      </c>
      <c r="N37" s="95">
        <v>2</v>
      </c>
      <c r="O37" s="95">
        <v>5</v>
      </c>
      <c r="P37" s="95">
        <v>6</v>
      </c>
      <c r="Q37" s="95">
        <v>6</v>
      </c>
      <c r="R37" s="95">
        <v>6</v>
      </c>
      <c r="S37" s="96">
        <f t="shared" si="0"/>
        <v>0</v>
      </c>
      <c r="T37" s="96">
        <f t="shared" si="1"/>
        <v>2</v>
      </c>
      <c r="U37" s="95">
        <f t="shared" si="2"/>
        <v>0</v>
      </c>
      <c r="V37" s="95">
        <f t="shared" si="3"/>
        <v>4</v>
      </c>
      <c r="W37" s="96">
        <f>R37/R36</f>
        <v>0.5</v>
      </c>
    </row>
    <row r="38" spans="2:23" x14ac:dyDescent="0.25">
      <c r="B38" s="94" t="s">
        <v>63</v>
      </c>
      <c r="C38" s="95">
        <v>10</v>
      </c>
      <c r="D38" s="95">
        <v>10</v>
      </c>
      <c r="E38" s="95">
        <v>3</v>
      </c>
      <c r="F38" s="95">
        <v>3</v>
      </c>
      <c r="G38" s="95">
        <v>5</v>
      </c>
      <c r="H38" s="95">
        <v>6</v>
      </c>
      <c r="I38" s="96">
        <f t="shared" si="4"/>
        <v>0.19999999999999996</v>
      </c>
      <c r="J38" s="96">
        <f t="shared" si="5"/>
        <v>-0.4</v>
      </c>
      <c r="K38" s="95">
        <f t="shared" si="6"/>
        <v>1</v>
      </c>
      <c r="L38" s="95">
        <f t="shared" si="7"/>
        <v>-4</v>
      </c>
      <c r="M38" s="96">
        <f>H38/H36</f>
        <v>0.5</v>
      </c>
      <c r="N38" s="95">
        <v>2</v>
      </c>
      <c r="O38" s="95">
        <v>5</v>
      </c>
      <c r="P38" s="95">
        <v>6</v>
      </c>
      <c r="Q38" s="95">
        <v>5</v>
      </c>
      <c r="R38" s="95">
        <v>6</v>
      </c>
      <c r="S38" s="96">
        <f t="shared" si="0"/>
        <v>0.19999999999999996</v>
      </c>
      <c r="T38" s="96">
        <f t="shared" si="1"/>
        <v>2</v>
      </c>
      <c r="U38" s="95">
        <f t="shared" si="2"/>
        <v>1</v>
      </c>
      <c r="V38" s="95">
        <f t="shared" si="3"/>
        <v>4</v>
      </c>
      <c r="W38" s="96">
        <f>R38/R36</f>
        <v>0.5</v>
      </c>
    </row>
    <row r="39" spans="2:23" x14ac:dyDescent="0.25">
      <c r="B39" s="91" t="s">
        <v>51</v>
      </c>
      <c r="C39" s="99">
        <v>24</v>
      </c>
      <c r="D39" s="99">
        <v>23</v>
      </c>
      <c r="E39" s="99">
        <v>11</v>
      </c>
      <c r="F39" s="99">
        <v>12</v>
      </c>
      <c r="G39" s="99">
        <v>17</v>
      </c>
      <c r="H39" s="99">
        <v>19</v>
      </c>
      <c r="I39" s="100">
        <f t="shared" si="4"/>
        <v>0.11764705882352944</v>
      </c>
      <c r="J39" s="100">
        <f t="shared" si="5"/>
        <v>-0.17391304347826086</v>
      </c>
      <c r="K39" s="99">
        <f t="shared" si="6"/>
        <v>2</v>
      </c>
      <c r="L39" s="99">
        <f t="shared" si="7"/>
        <v>-4</v>
      </c>
      <c r="M39" s="93">
        <f>H39/H39</f>
        <v>1</v>
      </c>
      <c r="N39" s="99">
        <v>10</v>
      </c>
      <c r="O39" s="99">
        <v>14</v>
      </c>
      <c r="P39" s="99">
        <v>19</v>
      </c>
      <c r="Q39" s="99">
        <v>20</v>
      </c>
      <c r="R39" s="99">
        <v>20</v>
      </c>
      <c r="S39" s="100">
        <f t="shared" si="0"/>
        <v>0</v>
      </c>
      <c r="T39" s="100">
        <f t="shared" si="1"/>
        <v>1</v>
      </c>
      <c r="U39" s="99">
        <f t="shared" si="2"/>
        <v>0</v>
      </c>
      <c r="V39" s="99">
        <f t="shared" si="3"/>
        <v>10</v>
      </c>
      <c r="W39" s="93">
        <f>R39/R39</f>
        <v>1</v>
      </c>
    </row>
    <row r="40" spans="2:23" x14ac:dyDescent="0.25">
      <c r="B40" s="94" t="s">
        <v>60</v>
      </c>
      <c r="C40" s="95">
        <v>24</v>
      </c>
      <c r="D40" s="95">
        <v>23</v>
      </c>
      <c r="E40" s="95">
        <v>11</v>
      </c>
      <c r="F40" s="95">
        <v>12</v>
      </c>
      <c r="G40" s="95">
        <v>17</v>
      </c>
      <c r="H40" s="95">
        <v>19</v>
      </c>
      <c r="I40" s="96">
        <f t="shared" si="4"/>
        <v>0.11764705882352944</v>
      </c>
      <c r="J40" s="96">
        <f t="shared" si="5"/>
        <v>-0.17391304347826086</v>
      </c>
      <c r="K40" s="95">
        <f t="shared" si="6"/>
        <v>2</v>
      </c>
      <c r="L40" s="95">
        <f t="shared" si="7"/>
        <v>-4</v>
      </c>
      <c r="M40" s="96">
        <f>H40/H39</f>
        <v>1</v>
      </c>
      <c r="N40" s="95">
        <v>10</v>
      </c>
      <c r="O40" s="95">
        <v>14</v>
      </c>
      <c r="P40" s="95">
        <v>19</v>
      </c>
      <c r="Q40" s="95">
        <v>20</v>
      </c>
      <c r="R40" s="95">
        <v>20</v>
      </c>
      <c r="S40" s="96">
        <f t="shared" si="0"/>
        <v>0</v>
      </c>
      <c r="T40" s="96">
        <f t="shared" si="1"/>
        <v>1</v>
      </c>
      <c r="U40" s="95">
        <f t="shared" si="2"/>
        <v>0</v>
      </c>
      <c r="V40" s="95">
        <f t="shared" si="3"/>
        <v>10</v>
      </c>
      <c r="W40" s="96">
        <f>R40/R39</f>
        <v>1</v>
      </c>
    </row>
    <row r="41" spans="2:23" x14ac:dyDescent="0.25">
      <c r="B41" s="97" t="s">
        <v>61</v>
      </c>
      <c r="C41" s="52">
        <v>5</v>
      </c>
      <c r="D41" s="52">
        <v>5</v>
      </c>
      <c r="E41" s="52">
        <v>4</v>
      </c>
      <c r="F41" s="52">
        <v>7</v>
      </c>
      <c r="G41" s="52">
        <v>7</v>
      </c>
      <c r="H41" s="52">
        <v>7</v>
      </c>
      <c r="I41" s="98">
        <f t="shared" si="4"/>
        <v>0</v>
      </c>
      <c r="J41" s="98">
        <f t="shared" si="5"/>
        <v>0.39999999999999991</v>
      </c>
      <c r="K41" s="52">
        <f t="shared" si="6"/>
        <v>0</v>
      </c>
      <c r="L41" s="52">
        <f t="shared" si="7"/>
        <v>2</v>
      </c>
      <c r="M41" s="98">
        <f>H41/H39</f>
        <v>0.36842105263157893</v>
      </c>
      <c r="N41" s="52">
        <v>5</v>
      </c>
      <c r="O41" s="52">
        <v>7</v>
      </c>
      <c r="P41" s="52">
        <v>7</v>
      </c>
      <c r="Q41" s="52">
        <v>7</v>
      </c>
      <c r="R41" s="52">
        <v>8</v>
      </c>
      <c r="S41" s="98">
        <f t="shared" si="0"/>
        <v>0.14285714285714279</v>
      </c>
      <c r="T41" s="98">
        <f t="shared" si="1"/>
        <v>0.60000000000000009</v>
      </c>
      <c r="U41" s="52">
        <f t="shared" si="2"/>
        <v>1</v>
      </c>
      <c r="V41" s="52">
        <f t="shared" si="3"/>
        <v>3</v>
      </c>
      <c r="W41" s="98">
        <f>R41/R39</f>
        <v>0.4</v>
      </c>
    </row>
    <row r="42" spans="2:23" x14ac:dyDescent="0.25">
      <c r="B42" s="97" t="s">
        <v>62</v>
      </c>
      <c r="C42" s="52">
        <v>19</v>
      </c>
      <c r="D42" s="52">
        <v>18</v>
      </c>
      <c r="E42" s="52">
        <v>7</v>
      </c>
      <c r="F42" s="52">
        <v>6</v>
      </c>
      <c r="G42" s="52">
        <v>10</v>
      </c>
      <c r="H42" s="52">
        <v>12</v>
      </c>
      <c r="I42" s="98">
        <f t="shared" si="4"/>
        <v>0.19999999999999996</v>
      </c>
      <c r="J42" s="98">
        <f t="shared" si="5"/>
        <v>-0.33333333333333337</v>
      </c>
      <c r="K42" s="52">
        <f t="shared" si="6"/>
        <v>2</v>
      </c>
      <c r="L42" s="52">
        <f t="shared" si="7"/>
        <v>-6</v>
      </c>
      <c r="M42" s="98">
        <f>H42/H39</f>
        <v>0.63157894736842102</v>
      </c>
      <c r="N42" s="52">
        <v>5</v>
      </c>
      <c r="O42" s="52">
        <v>7</v>
      </c>
      <c r="P42" s="52">
        <v>12</v>
      </c>
      <c r="Q42" s="52">
        <v>13</v>
      </c>
      <c r="R42" s="52">
        <v>12</v>
      </c>
      <c r="S42" s="98">
        <f t="shared" si="0"/>
        <v>-7.6923076923076872E-2</v>
      </c>
      <c r="T42" s="98">
        <f t="shared" si="1"/>
        <v>1.4</v>
      </c>
      <c r="U42" s="52">
        <f t="shared" si="2"/>
        <v>-1</v>
      </c>
      <c r="V42" s="52">
        <f t="shared" si="3"/>
        <v>7</v>
      </c>
      <c r="W42" s="98">
        <f>R42/R39</f>
        <v>0.6</v>
      </c>
    </row>
    <row r="43" spans="2:23" x14ac:dyDescent="0.25">
      <c r="B43" s="91" t="s">
        <v>52</v>
      </c>
      <c r="C43" s="99">
        <v>19</v>
      </c>
      <c r="D43" s="99">
        <v>19</v>
      </c>
      <c r="E43" s="99">
        <v>9</v>
      </c>
      <c r="F43" s="99">
        <v>11</v>
      </c>
      <c r="G43" s="99">
        <v>14</v>
      </c>
      <c r="H43" s="99">
        <v>14</v>
      </c>
      <c r="I43" s="100">
        <f t="shared" si="4"/>
        <v>0</v>
      </c>
      <c r="J43" s="100">
        <f t="shared" si="5"/>
        <v>-0.26315789473684215</v>
      </c>
      <c r="K43" s="99">
        <f t="shared" si="6"/>
        <v>0</v>
      </c>
      <c r="L43" s="99">
        <f t="shared" si="7"/>
        <v>-5</v>
      </c>
      <c r="M43" s="93">
        <f>H43/H43</f>
        <v>1</v>
      </c>
      <c r="N43" s="99">
        <v>8</v>
      </c>
      <c r="O43" s="99">
        <v>14</v>
      </c>
      <c r="P43" s="99">
        <v>14</v>
      </c>
      <c r="Q43" s="99">
        <v>14</v>
      </c>
      <c r="R43" s="99">
        <v>14</v>
      </c>
      <c r="S43" s="100">
        <f t="shared" si="0"/>
        <v>0</v>
      </c>
      <c r="T43" s="100">
        <f t="shared" si="1"/>
        <v>0.75</v>
      </c>
      <c r="U43" s="99">
        <f t="shared" si="2"/>
        <v>0</v>
      </c>
      <c r="V43" s="99">
        <f t="shared" si="3"/>
        <v>6</v>
      </c>
      <c r="W43" s="93">
        <f>R43/R43</f>
        <v>1</v>
      </c>
    </row>
    <row r="44" spans="2:23" x14ac:dyDescent="0.25">
      <c r="B44" s="94" t="s">
        <v>60</v>
      </c>
      <c r="C44" s="95">
        <v>6</v>
      </c>
      <c r="D44" s="95">
        <v>7</v>
      </c>
      <c r="E44" s="95">
        <v>4</v>
      </c>
      <c r="F44" s="95">
        <v>5</v>
      </c>
      <c r="G44" s="95">
        <v>8</v>
      </c>
      <c r="H44" s="95">
        <v>8</v>
      </c>
      <c r="I44" s="96">
        <f t="shared" si="4"/>
        <v>0</v>
      </c>
      <c r="J44" s="96">
        <f t="shared" si="5"/>
        <v>0.14285714285714279</v>
      </c>
      <c r="K44" s="95">
        <f t="shared" si="6"/>
        <v>0</v>
      </c>
      <c r="L44" s="95">
        <f t="shared" si="7"/>
        <v>1</v>
      </c>
      <c r="M44" s="96">
        <f>H44/H43</f>
        <v>0.5714285714285714</v>
      </c>
      <c r="N44" s="95">
        <v>4</v>
      </c>
      <c r="O44" s="95">
        <v>8</v>
      </c>
      <c r="P44" s="95">
        <v>8</v>
      </c>
      <c r="Q44" s="95">
        <v>8</v>
      </c>
      <c r="R44" s="95">
        <v>8</v>
      </c>
      <c r="S44" s="96">
        <f t="shared" si="0"/>
        <v>0</v>
      </c>
      <c r="T44" s="96">
        <f t="shared" si="1"/>
        <v>1</v>
      </c>
      <c r="U44" s="95">
        <f t="shared" si="2"/>
        <v>0</v>
      </c>
      <c r="V44" s="95">
        <f t="shared" si="3"/>
        <v>4</v>
      </c>
      <c r="W44" s="96">
        <f>R44/R43</f>
        <v>0.5714285714285714</v>
      </c>
    </row>
    <row r="45" spans="2:23" x14ac:dyDescent="0.25">
      <c r="B45" s="97" t="s">
        <v>61</v>
      </c>
      <c r="C45" s="52">
        <v>0</v>
      </c>
      <c r="D45" s="52">
        <v>5</v>
      </c>
      <c r="E45" s="52">
        <v>0</v>
      </c>
      <c r="F45" s="52">
        <v>4</v>
      </c>
      <c r="G45" s="52">
        <v>6</v>
      </c>
      <c r="H45" s="52">
        <v>6</v>
      </c>
      <c r="I45" s="98">
        <f t="shared" si="4"/>
        <v>0</v>
      </c>
      <c r="J45" s="98">
        <f t="shared" si="5"/>
        <v>0.19999999999999996</v>
      </c>
      <c r="K45" s="52">
        <f t="shared" si="6"/>
        <v>0</v>
      </c>
      <c r="L45" s="52">
        <f t="shared" si="7"/>
        <v>1</v>
      </c>
      <c r="M45" s="98">
        <f>H45/H43</f>
        <v>0.42857142857142855</v>
      </c>
      <c r="N45" s="52">
        <v>0</v>
      </c>
      <c r="O45" s="52">
        <v>6</v>
      </c>
      <c r="P45" s="52">
        <v>6</v>
      </c>
      <c r="Q45" s="52">
        <v>6</v>
      </c>
      <c r="R45" s="52">
        <v>6</v>
      </c>
      <c r="S45" s="98">
        <f t="shared" si="0"/>
        <v>0</v>
      </c>
      <c r="T45" s="98" t="str">
        <f t="shared" si="1"/>
        <v>-</v>
      </c>
      <c r="U45" s="52">
        <f t="shared" si="2"/>
        <v>0</v>
      </c>
      <c r="V45" s="52">
        <f t="shared" si="3"/>
        <v>6</v>
      </c>
      <c r="W45" s="98">
        <f>R45/R43</f>
        <v>0.42857142857142855</v>
      </c>
    </row>
    <row r="46" spans="2:23" x14ac:dyDescent="0.25">
      <c r="B46" s="97" t="s">
        <v>62</v>
      </c>
      <c r="C46" s="52">
        <v>0</v>
      </c>
      <c r="D46" s="52">
        <v>2</v>
      </c>
      <c r="E46" s="52">
        <v>0</v>
      </c>
      <c r="F46" s="52">
        <v>2</v>
      </c>
      <c r="G46" s="52">
        <v>2</v>
      </c>
      <c r="H46" s="52">
        <v>2</v>
      </c>
      <c r="I46" s="98">
        <f t="shared" si="4"/>
        <v>0</v>
      </c>
      <c r="J46" s="98">
        <f t="shared" si="5"/>
        <v>0</v>
      </c>
      <c r="K46" s="52">
        <f t="shared" si="6"/>
        <v>0</v>
      </c>
      <c r="L46" s="52">
        <f t="shared" si="7"/>
        <v>0</v>
      </c>
      <c r="M46" s="98">
        <f>H46/H43</f>
        <v>0.14285714285714285</v>
      </c>
      <c r="N46" s="52">
        <v>0</v>
      </c>
      <c r="O46" s="52">
        <v>2</v>
      </c>
      <c r="P46" s="52">
        <v>2</v>
      </c>
      <c r="Q46" s="52">
        <v>2</v>
      </c>
      <c r="R46" s="52">
        <v>2</v>
      </c>
      <c r="S46" s="98">
        <f t="shared" si="0"/>
        <v>0</v>
      </c>
      <c r="T46" s="98" t="str">
        <f t="shared" si="1"/>
        <v>-</v>
      </c>
      <c r="U46" s="52">
        <f t="shared" si="2"/>
        <v>0</v>
      </c>
      <c r="V46" s="52">
        <f t="shared" si="3"/>
        <v>2</v>
      </c>
      <c r="W46" s="98">
        <f>R46/R43</f>
        <v>0.14285714285714285</v>
      </c>
    </row>
    <row r="47" spans="2:23" x14ac:dyDescent="0.25">
      <c r="B47" s="94" t="s">
        <v>63</v>
      </c>
      <c r="C47" s="95">
        <v>13</v>
      </c>
      <c r="D47" s="95">
        <v>12</v>
      </c>
      <c r="E47" s="95">
        <v>5</v>
      </c>
      <c r="F47" s="95">
        <v>6</v>
      </c>
      <c r="G47" s="95">
        <v>6</v>
      </c>
      <c r="H47" s="95">
        <v>6</v>
      </c>
      <c r="I47" s="96">
        <f t="shared" si="4"/>
        <v>0</v>
      </c>
      <c r="J47" s="96">
        <f t="shared" si="5"/>
        <v>-0.5</v>
      </c>
      <c r="K47" s="95">
        <f t="shared" si="6"/>
        <v>0</v>
      </c>
      <c r="L47" s="95">
        <f t="shared" si="7"/>
        <v>-6</v>
      </c>
      <c r="M47" s="96">
        <f>H47/H43</f>
        <v>0.42857142857142855</v>
      </c>
      <c r="N47" s="95">
        <v>4</v>
      </c>
      <c r="O47" s="95">
        <v>6</v>
      </c>
      <c r="P47" s="95">
        <v>6</v>
      </c>
      <c r="Q47" s="95">
        <v>6</v>
      </c>
      <c r="R47" s="95">
        <v>6</v>
      </c>
      <c r="S47" s="96">
        <f t="shared" si="0"/>
        <v>0</v>
      </c>
      <c r="T47" s="96">
        <f t="shared" si="1"/>
        <v>0.5</v>
      </c>
      <c r="U47" s="95">
        <f t="shared" si="2"/>
        <v>0</v>
      </c>
      <c r="V47" s="95">
        <f t="shared" si="3"/>
        <v>2</v>
      </c>
      <c r="W47" s="96">
        <f>R47/R43</f>
        <v>0.42857142857142855</v>
      </c>
    </row>
    <row r="48" spans="2:23" x14ac:dyDescent="0.25">
      <c r="B48" s="91" t="s">
        <v>53</v>
      </c>
      <c r="C48" s="99">
        <v>21</v>
      </c>
      <c r="D48" s="99">
        <v>22</v>
      </c>
      <c r="E48" s="99">
        <v>11</v>
      </c>
      <c r="F48" s="99">
        <v>13</v>
      </c>
      <c r="G48" s="99">
        <v>16</v>
      </c>
      <c r="H48" s="99">
        <v>16</v>
      </c>
      <c r="I48" s="100">
        <f t="shared" si="4"/>
        <v>0</v>
      </c>
      <c r="J48" s="100">
        <f t="shared" si="5"/>
        <v>-0.27272727272727271</v>
      </c>
      <c r="K48" s="99">
        <f t="shared" si="6"/>
        <v>0</v>
      </c>
      <c r="L48" s="99">
        <f t="shared" si="7"/>
        <v>-6</v>
      </c>
      <c r="M48" s="93">
        <f>H48/H48</f>
        <v>1</v>
      </c>
      <c r="N48" s="99">
        <v>9</v>
      </c>
      <c r="O48" s="99">
        <v>16</v>
      </c>
      <c r="P48" s="99">
        <v>16</v>
      </c>
      <c r="Q48" s="99">
        <v>18</v>
      </c>
      <c r="R48" s="99">
        <v>19</v>
      </c>
      <c r="S48" s="100">
        <f t="shared" si="0"/>
        <v>5.555555555555558E-2</v>
      </c>
      <c r="T48" s="100">
        <f t="shared" si="1"/>
        <v>1.1111111111111112</v>
      </c>
      <c r="U48" s="99">
        <f t="shared" si="2"/>
        <v>1</v>
      </c>
      <c r="V48" s="99">
        <f t="shared" si="3"/>
        <v>10</v>
      </c>
      <c r="W48" s="93">
        <f>R48/R48</f>
        <v>1</v>
      </c>
    </row>
    <row r="49" spans="2:23" x14ac:dyDescent="0.25">
      <c r="B49" s="94" t="s">
        <v>60</v>
      </c>
      <c r="C49" s="95">
        <v>17</v>
      </c>
      <c r="D49" s="95">
        <v>18</v>
      </c>
      <c r="E49" s="95">
        <v>9</v>
      </c>
      <c r="F49" s="95">
        <v>12</v>
      </c>
      <c r="G49" s="95">
        <v>14</v>
      </c>
      <c r="H49" s="95">
        <v>13</v>
      </c>
      <c r="I49" s="96">
        <f t="shared" si="4"/>
        <v>-7.1428571428571397E-2</v>
      </c>
      <c r="J49" s="96">
        <f t="shared" si="5"/>
        <v>-0.27777777777777779</v>
      </c>
      <c r="K49" s="95">
        <f t="shared" si="6"/>
        <v>-1</v>
      </c>
      <c r="L49" s="95">
        <f t="shared" si="7"/>
        <v>-5</v>
      </c>
      <c r="M49" s="96">
        <f>H49/H48</f>
        <v>0.8125</v>
      </c>
      <c r="N49" s="95">
        <v>8</v>
      </c>
      <c r="O49" s="95">
        <v>14</v>
      </c>
      <c r="P49" s="95">
        <v>14</v>
      </c>
      <c r="Q49" s="95">
        <v>15</v>
      </c>
      <c r="R49" s="95">
        <v>16</v>
      </c>
      <c r="S49" s="96">
        <f t="shared" si="0"/>
        <v>6.6666666666666652E-2</v>
      </c>
      <c r="T49" s="96">
        <f t="shared" si="1"/>
        <v>1</v>
      </c>
      <c r="U49" s="95">
        <f t="shared" si="2"/>
        <v>1</v>
      </c>
      <c r="V49" s="95">
        <f t="shared" si="3"/>
        <v>8</v>
      </c>
      <c r="W49" s="96">
        <f>R49/R48</f>
        <v>0.84210526315789469</v>
      </c>
    </row>
    <row r="50" spans="2:23" x14ac:dyDescent="0.25">
      <c r="B50" s="97" t="s">
        <v>61</v>
      </c>
      <c r="C50" s="52">
        <v>8</v>
      </c>
      <c r="D50" s="52">
        <v>9</v>
      </c>
      <c r="E50" s="52">
        <v>5</v>
      </c>
      <c r="F50" s="52">
        <v>8</v>
      </c>
      <c r="G50" s="52">
        <v>8</v>
      </c>
      <c r="H50" s="52">
        <v>8</v>
      </c>
      <c r="I50" s="98">
        <f t="shared" si="4"/>
        <v>0</v>
      </c>
      <c r="J50" s="98">
        <f t="shared" si="5"/>
        <v>-0.11111111111111116</v>
      </c>
      <c r="K50" s="52">
        <f t="shared" si="6"/>
        <v>0</v>
      </c>
      <c r="L50" s="52">
        <f t="shared" si="7"/>
        <v>-1</v>
      </c>
      <c r="M50" s="98">
        <f>H50/H48</f>
        <v>0.5</v>
      </c>
      <c r="N50" s="52">
        <v>5</v>
      </c>
      <c r="O50" s="52">
        <v>9</v>
      </c>
      <c r="P50" s="52">
        <v>8</v>
      </c>
      <c r="Q50" s="52">
        <v>8</v>
      </c>
      <c r="R50" s="52">
        <v>8</v>
      </c>
      <c r="S50" s="98">
        <f t="shared" si="0"/>
        <v>0</v>
      </c>
      <c r="T50" s="98">
        <f t="shared" si="1"/>
        <v>0.60000000000000009</v>
      </c>
      <c r="U50" s="52">
        <f t="shared" si="2"/>
        <v>0</v>
      </c>
      <c r="V50" s="52">
        <f t="shared" si="3"/>
        <v>3</v>
      </c>
      <c r="W50" s="98">
        <f>R50/R48</f>
        <v>0.42105263157894735</v>
      </c>
    </row>
    <row r="51" spans="2:23" x14ac:dyDescent="0.25">
      <c r="B51" s="97" t="s">
        <v>62</v>
      </c>
      <c r="C51" s="52">
        <v>9</v>
      </c>
      <c r="D51" s="52">
        <v>9</v>
      </c>
      <c r="E51" s="52">
        <v>4</v>
      </c>
      <c r="F51" s="52">
        <v>4</v>
      </c>
      <c r="G51" s="52">
        <v>6</v>
      </c>
      <c r="H51" s="52">
        <v>5</v>
      </c>
      <c r="I51" s="98">
        <f t="shared" si="4"/>
        <v>-0.16666666666666663</v>
      </c>
      <c r="J51" s="98">
        <f t="shared" si="5"/>
        <v>-0.44444444444444442</v>
      </c>
      <c r="K51" s="52">
        <f t="shared" si="6"/>
        <v>-1</v>
      </c>
      <c r="L51" s="52">
        <f t="shared" si="7"/>
        <v>-4</v>
      </c>
      <c r="M51" s="98">
        <f>H51/H48</f>
        <v>0.3125</v>
      </c>
      <c r="N51" s="52">
        <v>3</v>
      </c>
      <c r="O51" s="52">
        <v>5</v>
      </c>
      <c r="P51" s="52">
        <v>6</v>
      </c>
      <c r="Q51" s="52">
        <v>7</v>
      </c>
      <c r="R51" s="52">
        <v>8</v>
      </c>
      <c r="S51" s="98">
        <f t="shared" si="0"/>
        <v>0.14285714285714279</v>
      </c>
      <c r="T51" s="98">
        <f t="shared" si="1"/>
        <v>1.6666666666666665</v>
      </c>
      <c r="U51" s="52">
        <f t="shared" si="2"/>
        <v>1</v>
      </c>
      <c r="V51" s="52">
        <f t="shared" si="3"/>
        <v>5</v>
      </c>
      <c r="W51" s="98">
        <f>R51/R48</f>
        <v>0.42105263157894735</v>
      </c>
    </row>
    <row r="52" spans="2:23" x14ac:dyDescent="0.25">
      <c r="B52" s="94" t="s">
        <v>63</v>
      </c>
      <c r="C52" s="95">
        <v>5</v>
      </c>
      <c r="D52" s="95">
        <v>5</v>
      </c>
      <c r="E52" s="95">
        <v>2</v>
      </c>
      <c r="F52" s="95">
        <v>2</v>
      </c>
      <c r="G52" s="95">
        <v>3</v>
      </c>
      <c r="H52" s="95">
        <v>4</v>
      </c>
      <c r="I52" s="96">
        <f t="shared" si="4"/>
        <v>0.33333333333333326</v>
      </c>
      <c r="J52" s="96">
        <f t="shared" si="5"/>
        <v>-0.19999999999999996</v>
      </c>
      <c r="K52" s="95">
        <f t="shared" si="6"/>
        <v>1</v>
      </c>
      <c r="L52" s="95">
        <f t="shared" si="7"/>
        <v>-1</v>
      </c>
      <c r="M52" s="96">
        <f>H52/H48</f>
        <v>0.25</v>
      </c>
      <c r="N52" s="95">
        <v>2</v>
      </c>
      <c r="O52" s="95">
        <v>3</v>
      </c>
      <c r="P52" s="95">
        <v>3</v>
      </c>
      <c r="Q52" s="95">
        <v>4</v>
      </c>
      <c r="R52" s="95">
        <v>4</v>
      </c>
      <c r="S52" s="96">
        <f t="shared" si="0"/>
        <v>0</v>
      </c>
      <c r="T52" s="96">
        <f t="shared" si="1"/>
        <v>1</v>
      </c>
      <c r="U52" s="95">
        <f t="shared" si="2"/>
        <v>0</v>
      </c>
      <c r="V52" s="95">
        <f t="shared" si="3"/>
        <v>2</v>
      </c>
      <c r="W52" s="96">
        <f>R52/R48</f>
        <v>0.21052631578947367</v>
      </c>
    </row>
    <row r="53" spans="2:23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6E11-3363-411C-BF6B-6E1420724849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EB68-4563-4139-A4E8-38F60CB77871}">
  <sheetPr>
    <tabColor theme="7" tint="0.79998168889431442"/>
  </sheetPr>
  <dimension ref="A4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237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19740</v>
      </c>
      <c r="D9" s="116">
        <v>-5.9731351814804268E-2</v>
      </c>
      <c r="E9" s="115">
        <v>21031</v>
      </c>
      <c r="F9" s="116">
        <f t="shared" ref="F9:N21" si="0">IFERROR(E9/C9-1,"-")</f>
        <v>6.5400202634245286E-2</v>
      </c>
      <c r="G9" s="115">
        <v>6223</v>
      </c>
      <c r="H9" s="116">
        <f>IFERROR(G9/E9-1,"-")</f>
        <v>-0.70410346631163523</v>
      </c>
      <c r="I9" s="115">
        <v>15598</v>
      </c>
      <c r="J9" s="116">
        <f t="shared" si="0"/>
        <v>1.5065081150570463</v>
      </c>
      <c r="K9" s="115">
        <v>22490</v>
      </c>
      <c r="L9" s="116">
        <f t="shared" si="0"/>
        <v>0.44185151942556744</v>
      </c>
      <c r="M9" s="115">
        <v>22650</v>
      </c>
      <c r="N9" s="116">
        <f t="shared" si="0"/>
        <v>7.1142730102267127E-3</v>
      </c>
      <c r="O9" s="116">
        <f>M9/C9-1</f>
        <v>0.14741641337386024</v>
      </c>
    </row>
    <row r="10" spans="1:16" x14ac:dyDescent="0.25">
      <c r="A10" s="1" t="s">
        <v>72</v>
      </c>
      <c r="B10" s="114" t="s">
        <v>73</v>
      </c>
      <c r="C10" s="115">
        <v>19223</v>
      </c>
      <c r="D10" s="116">
        <v>-8.7919908901119781E-2</v>
      </c>
      <c r="E10" s="115">
        <v>22403</v>
      </c>
      <c r="F10" s="116">
        <f t="shared" si="0"/>
        <v>0.16542683244030587</v>
      </c>
      <c r="G10" s="115">
        <v>5135</v>
      </c>
      <c r="H10" s="116">
        <f t="shared" si="0"/>
        <v>-0.7707896263893228</v>
      </c>
      <c r="I10" s="115">
        <v>21666</v>
      </c>
      <c r="J10" s="116">
        <f t="shared" si="0"/>
        <v>3.2192794547224928</v>
      </c>
      <c r="K10" s="115">
        <v>23086</v>
      </c>
      <c r="L10" s="116">
        <f t="shared" si="0"/>
        <v>6.5540478168559124E-2</v>
      </c>
      <c r="M10" s="115">
        <v>23921</v>
      </c>
      <c r="N10" s="116">
        <f>IFERROR(M10/K10-1,"-")</f>
        <v>3.6169106817985019E-2</v>
      </c>
      <c r="O10" s="116">
        <f>IFERROR(M10/C10-1,"-")</f>
        <v>0.24439473547313106</v>
      </c>
    </row>
    <row r="11" spans="1:16" x14ac:dyDescent="0.25">
      <c r="A11" s="1" t="s">
        <v>74</v>
      </c>
      <c r="B11" s="114" t="s">
        <v>75</v>
      </c>
      <c r="C11" s="115">
        <v>21973</v>
      </c>
      <c r="D11" s="116">
        <v>-8.6171761280931625E-2</v>
      </c>
      <c r="E11" s="115">
        <v>8865</v>
      </c>
      <c r="F11" s="116">
        <f t="shared" si="0"/>
        <v>-0.59655031174623407</v>
      </c>
      <c r="G11" s="115">
        <v>5413</v>
      </c>
      <c r="H11" s="116">
        <f t="shared" si="0"/>
        <v>-0.38939650310208684</v>
      </c>
      <c r="I11" s="115">
        <v>22231</v>
      </c>
      <c r="J11" s="116">
        <f t="shared" si="0"/>
        <v>3.1069647145760211</v>
      </c>
      <c r="K11" s="115">
        <v>21689</v>
      </c>
      <c r="L11" s="116">
        <f t="shared" si="0"/>
        <v>-2.4380369753947195E-2</v>
      </c>
      <c r="M11" s="115">
        <v>27356</v>
      </c>
      <c r="N11" s="116">
        <f t="shared" si="0"/>
        <v>0.26128452210798092</v>
      </c>
      <c r="O11" s="116">
        <f t="shared" ref="O11:O15" si="1">IFERROR(M11/C11-1,"-")</f>
        <v>0.24498247849633636</v>
      </c>
    </row>
    <row r="12" spans="1:16" x14ac:dyDescent="0.25">
      <c r="A12" s="1" t="s">
        <v>76</v>
      </c>
      <c r="B12" s="114" t="s">
        <v>77</v>
      </c>
      <c r="C12" s="115">
        <v>20119</v>
      </c>
      <c r="D12" s="116">
        <v>2.0750887874175561E-2</v>
      </c>
      <c r="E12" s="115">
        <v>0</v>
      </c>
      <c r="F12" s="116">
        <f t="shared" si="0"/>
        <v>-1</v>
      </c>
      <c r="G12" s="115">
        <v>6463</v>
      </c>
      <c r="H12" s="116" t="str">
        <f t="shared" si="0"/>
        <v>-</v>
      </c>
      <c r="I12" s="115">
        <v>23894</v>
      </c>
      <c r="J12" s="116">
        <f t="shared" si="0"/>
        <v>2.6970447160761255</v>
      </c>
      <c r="K12" s="115">
        <v>23484</v>
      </c>
      <c r="L12" s="116">
        <f t="shared" si="0"/>
        <v>-1.715911944421189E-2</v>
      </c>
      <c r="M12" s="115">
        <v>22205</v>
      </c>
      <c r="N12" s="116">
        <f t="shared" si="0"/>
        <v>-5.4462612842786529E-2</v>
      </c>
      <c r="O12" s="116">
        <f t="shared" si="1"/>
        <v>0.10368308564043938</v>
      </c>
    </row>
    <row r="13" spans="1:16" x14ac:dyDescent="0.25">
      <c r="A13" s="1" t="s">
        <v>78</v>
      </c>
      <c r="B13" s="114" t="s">
        <v>79</v>
      </c>
      <c r="C13" s="115">
        <v>14799</v>
      </c>
      <c r="D13" s="116">
        <v>-0.34206197483661582</v>
      </c>
      <c r="E13" s="115">
        <v>0</v>
      </c>
      <c r="F13" s="116">
        <f t="shared" si="0"/>
        <v>-1</v>
      </c>
      <c r="G13" s="115">
        <v>6823</v>
      </c>
      <c r="H13" s="116" t="str">
        <f t="shared" si="0"/>
        <v>-</v>
      </c>
      <c r="I13" s="115">
        <v>20251</v>
      </c>
      <c r="J13" s="116">
        <f t="shared" si="0"/>
        <v>1.9680492452000586</v>
      </c>
      <c r="K13" s="115">
        <v>21547</v>
      </c>
      <c r="L13" s="116">
        <f t="shared" si="0"/>
        <v>6.3996839662238791E-2</v>
      </c>
      <c r="M13" s="115">
        <v>23449</v>
      </c>
      <c r="N13" s="116">
        <f t="shared" si="0"/>
        <v>8.8272149255116616E-2</v>
      </c>
      <c r="O13" s="116">
        <f t="shared" si="1"/>
        <v>0.58449895263193463</v>
      </c>
    </row>
    <row r="14" spans="1:16" x14ac:dyDescent="0.25">
      <c r="A14" s="1" t="s">
        <v>80</v>
      </c>
      <c r="B14" s="114" t="s">
        <v>81</v>
      </c>
      <c r="C14" s="115">
        <v>19316</v>
      </c>
      <c r="D14" s="116">
        <v>-0.20660478107286617</v>
      </c>
      <c r="E14" s="115">
        <v>0</v>
      </c>
      <c r="F14" s="116">
        <f t="shared" si="0"/>
        <v>-1</v>
      </c>
      <c r="G14" s="115">
        <v>3802</v>
      </c>
      <c r="H14" s="116" t="str">
        <f t="shared" si="0"/>
        <v>-</v>
      </c>
      <c r="I14" s="115">
        <v>18886</v>
      </c>
      <c r="J14" s="116">
        <f t="shared" si="0"/>
        <v>3.9673855865334033</v>
      </c>
      <c r="K14" s="115">
        <v>21065</v>
      </c>
      <c r="L14" s="116">
        <f t="shared" si="0"/>
        <v>0.11537646934237</v>
      </c>
      <c r="M14" s="115">
        <v>22841</v>
      </c>
      <c r="N14" s="116">
        <f t="shared" si="0"/>
        <v>8.4310467600284822E-2</v>
      </c>
      <c r="O14" s="116">
        <f t="shared" si="1"/>
        <v>0.18249119900600541</v>
      </c>
    </row>
    <row r="15" spans="1:16" x14ac:dyDescent="0.25">
      <c r="A15" s="1" t="s">
        <v>82</v>
      </c>
      <c r="B15" s="114" t="s">
        <v>83</v>
      </c>
      <c r="C15" s="115">
        <v>24858</v>
      </c>
      <c r="D15" s="116">
        <v>-2.0474527279296106E-3</v>
      </c>
      <c r="E15" s="115">
        <v>0</v>
      </c>
      <c r="F15" s="116">
        <f t="shared" si="0"/>
        <v>-1</v>
      </c>
      <c r="G15" s="115">
        <v>10219</v>
      </c>
      <c r="H15" s="116" t="str">
        <f t="shared" si="0"/>
        <v>-</v>
      </c>
      <c r="I15" s="115">
        <v>23111</v>
      </c>
      <c r="J15" s="116">
        <f t="shared" si="0"/>
        <v>1.2615715823466092</v>
      </c>
      <c r="K15" s="115">
        <v>24276</v>
      </c>
      <c r="L15" s="116">
        <f t="shared" si="0"/>
        <v>5.040889619661626E-2</v>
      </c>
      <c r="M15" s="115">
        <v>24893</v>
      </c>
      <c r="N15" s="116">
        <f t="shared" si="0"/>
        <v>2.5416048772450184E-2</v>
      </c>
      <c r="O15" s="116">
        <f t="shared" si="1"/>
        <v>1.4079974253762284E-3</v>
      </c>
    </row>
    <row r="16" spans="1:16" x14ac:dyDescent="0.25">
      <c r="A16" s="1" t="s">
        <v>84</v>
      </c>
      <c r="B16" s="114" t="s">
        <v>85</v>
      </c>
      <c r="C16" s="115">
        <v>24709</v>
      </c>
      <c r="D16" s="116">
        <v>-6.8358344016288375E-2</v>
      </c>
      <c r="E16" s="115">
        <v>13295</v>
      </c>
      <c r="F16" s="116">
        <f t="shared" si="0"/>
        <v>-0.46193694605204583</v>
      </c>
      <c r="G16" s="115">
        <v>18239</v>
      </c>
      <c r="H16" s="116">
        <f t="shared" si="0"/>
        <v>0.37186912373072589</v>
      </c>
      <c r="I16" s="115">
        <v>24659</v>
      </c>
      <c r="J16" s="116">
        <f t="shared" si="0"/>
        <v>0.35199298207138541</v>
      </c>
      <c r="K16" s="115">
        <v>25495</v>
      </c>
      <c r="L16" s="116">
        <f t="shared" si="0"/>
        <v>3.3902429133379375E-2</v>
      </c>
      <c r="M16" s="115">
        <v>25319</v>
      </c>
      <c r="N16" s="116">
        <f>IFERROR(M16/K16-1,"-")</f>
        <v>-6.9033143753677306E-3</v>
      </c>
      <c r="O16" s="116">
        <f>IFERROR(M16/C16-1,"-")</f>
        <v>2.4687360880650822E-2</v>
      </c>
    </row>
    <row r="17" spans="1:16" x14ac:dyDescent="0.25">
      <c r="A17" s="1" t="s">
        <v>86</v>
      </c>
      <c r="B17" s="114" t="s">
        <v>87</v>
      </c>
      <c r="C17" s="115">
        <v>22149</v>
      </c>
      <c r="D17" s="116">
        <v>-7.0307253190060481E-2</v>
      </c>
      <c r="E17" s="115">
        <v>5725</v>
      </c>
      <c r="F17" s="116">
        <f t="shared" si="0"/>
        <v>-0.74152331933721616</v>
      </c>
      <c r="G17" s="115">
        <v>15267</v>
      </c>
      <c r="H17" s="116">
        <f t="shared" si="0"/>
        <v>1.6667248908296943</v>
      </c>
      <c r="I17" s="115">
        <v>20130</v>
      </c>
      <c r="J17" s="116">
        <f t="shared" si="0"/>
        <v>0.31853016309687554</v>
      </c>
      <c r="K17" s="115">
        <v>22106</v>
      </c>
      <c r="L17" s="116">
        <f t="shared" si="0"/>
        <v>9.8161947342275235E-2</v>
      </c>
      <c r="M17" s="115">
        <v>21182</v>
      </c>
      <c r="N17" s="116">
        <f>IFERROR(M17/K17-1,"-")</f>
        <v>-4.1798606713109532E-2</v>
      </c>
      <c r="O17" s="116">
        <f>IFERROR(M17/C17-1,"-")</f>
        <v>-4.3658855930290286E-2</v>
      </c>
    </row>
    <row r="18" spans="1:16" x14ac:dyDescent="0.25">
      <c r="A18" s="1" t="s">
        <v>88</v>
      </c>
      <c r="B18" s="114" t="s">
        <v>89</v>
      </c>
      <c r="C18" s="115">
        <v>22803</v>
      </c>
      <c r="D18" s="116">
        <v>-1.7154432998577662E-2</v>
      </c>
      <c r="E18" s="115">
        <v>6665</v>
      </c>
      <c r="F18" s="116">
        <f t="shared" si="0"/>
        <v>-0.70771389729421563</v>
      </c>
      <c r="G18" s="115">
        <v>23140</v>
      </c>
      <c r="H18" s="116">
        <f t="shared" si="0"/>
        <v>2.471867966991748</v>
      </c>
      <c r="I18" s="115">
        <v>22327</v>
      </c>
      <c r="J18" s="116">
        <f t="shared" si="0"/>
        <v>-3.5133967156439017E-2</v>
      </c>
      <c r="K18" s="115">
        <v>25007</v>
      </c>
      <c r="L18" s="116">
        <f t="shared" si="0"/>
        <v>0.12003403950373981</v>
      </c>
      <c r="M18" s="115">
        <v>27341</v>
      </c>
      <c r="N18" s="116">
        <f>IFERROR(M18/K18-1,"-")</f>
        <v>9.3333866517375075E-2</v>
      </c>
      <c r="O18" s="116">
        <f>IFERROR(M18/C18-1,"-")</f>
        <v>0.19900890233741175</v>
      </c>
    </row>
    <row r="19" spans="1:16" x14ac:dyDescent="0.25">
      <c r="A19" s="1" t="s">
        <v>90</v>
      </c>
      <c r="B19" s="114" t="s">
        <v>91</v>
      </c>
      <c r="C19" s="115">
        <v>19561</v>
      </c>
      <c r="D19" s="116">
        <v>-1.3515558021080287E-2</v>
      </c>
      <c r="E19" s="115">
        <v>4928</v>
      </c>
      <c r="F19" s="116">
        <f t="shared" si="0"/>
        <v>-0.74807013956341706</v>
      </c>
      <c r="G19" s="115">
        <v>19838</v>
      </c>
      <c r="H19" s="116">
        <f t="shared" si="0"/>
        <v>3.0255681818181817</v>
      </c>
      <c r="I19" s="115">
        <v>21079</v>
      </c>
      <c r="J19" s="116">
        <f t="shared" si="0"/>
        <v>6.2556709345700234E-2</v>
      </c>
      <c r="K19" s="115">
        <v>24207</v>
      </c>
      <c r="L19" s="116">
        <f t="shared" si="0"/>
        <v>0.14839413634422893</v>
      </c>
      <c r="M19" s="115"/>
      <c r="N19" s="116"/>
      <c r="O19" s="116"/>
    </row>
    <row r="20" spans="1:16" x14ac:dyDescent="0.25">
      <c r="A20" s="1" t="s">
        <v>92</v>
      </c>
      <c r="B20" s="114" t="s">
        <v>93</v>
      </c>
      <c r="C20" s="115">
        <v>20974</v>
      </c>
      <c r="D20" s="116">
        <v>-2.3511336654406634E-2</v>
      </c>
      <c r="E20" s="115">
        <v>6261</v>
      </c>
      <c r="F20" s="116">
        <f t="shared" si="0"/>
        <v>-0.70148755602174118</v>
      </c>
      <c r="G20" s="115">
        <v>19784</v>
      </c>
      <c r="H20" s="116">
        <f t="shared" si="0"/>
        <v>2.1598786136399934</v>
      </c>
      <c r="I20" s="115">
        <v>23285</v>
      </c>
      <c r="J20" s="116">
        <f t="shared" si="0"/>
        <v>0.17696118075212297</v>
      </c>
      <c r="K20" s="115">
        <v>24142</v>
      </c>
      <c r="L20" s="116">
        <f t="shared" si="0"/>
        <v>3.6804809963495888E-2</v>
      </c>
      <c r="M20" s="115"/>
      <c r="N20" s="116"/>
      <c r="O20" s="116"/>
    </row>
    <row r="21" spans="1:16" ht="15.75" x14ac:dyDescent="0.25">
      <c r="A21" s="1" t="s">
        <v>0</v>
      </c>
      <c r="B21" s="117" t="s">
        <v>30</v>
      </c>
      <c r="C21" s="118">
        <v>250224</v>
      </c>
      <c r="D21" s="119">
        <v>-8.1504103836609998E-2</v>
      </c>
      <c r="E21" s="118">
        <v>96681</v>
      </c>
      <c r="F21" s="119">
        <f t="shared" si="0"/>
        <v>-0.61362219451371569</v>
      </c>
      <c r="G21" s="118">
        <v>140346</v>
      </c>
      <c r="H21" s="119">
        <f t="shared" si="0"/>
        <v>0.45163992925186958</v>
      </c>
      <c r="I21" s="118">
        <v>257117</v>
      </c>
      <c r="J21" s="119">
        <f t="shared" si="0"/>
        <v>0.83202228777450027</v>
      </c>
      <c r="K21" s="118">
        <v>278594</v>
      </c>
      <c r="L21" s="119">
        <f t="shared" si="0"/>
        <v>8.3530066078866927E-2</v>
      </c>
      <c r="M21" s="118">
        <v>241157</v>
      </c>
      <c r="N21" s="119">
        <v>4.7392994418988366E-2</v>
      </c>
      <c r="O21" s="119">
        <v>0.15006986537205091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48.75" customHeight="1" thickBot="1" x14ac:dyDescent="0.3">
      <c r="B26" s="270" t="s">
        <v>239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1628</v>
      </c>
      <c r="D31" s="116">
        <v>-8.5906793935990988E-2</v>
      </c>
      <c r="E31" s="115">
        <v>827</v>
      </c>
      <c r="F31" s="116">
        <f t="shared" ref="F31:L43" si="2">IFERROR(E31/C31-1,"-")</f>
        <v>-0.49201474201474205</v>
      </c>
      <c r="G31" s="115">
        <v>3353</v>
      </c>
      <c r="H31" s="116">
        <f t="shared" si="2"/>
        <v>3.0544135429262393</v>
      </c>
      <c r="I31" s="115">
        <v>744</v>
      </c>
      <c r="J31" s="116">
        <f t="shared" si="2"/>
        <v>-0.77810915597971964</v>
      </c>
      <c r="K31" s="115">
        <v>1649</v>
      </c>
      <c r="L31" s="116">
        <f t="shared" si="2"/>
        <v>1.2163978494623655</v>
      </c>
      <c r="M31" s="115">
        <v>1032</v>
      </c>
      <c r="N31" s="116">
        <f t="shared" ref="N31:N37" si="3">IFERROR(M31/K31-1,"-")</f>
        <v>-0.37416616130988478</v>
      </c>
      <c r="O31" s="116">
        <f>M31/C31-1</f>
        <v>-0.36609336609336607</v>
      </c>
    </row>
    <row r="32" spans="1:16" x14ac:dyDescent="0.25">
      <c r="B32" s="114" t="s">
        <v>73</v>
      </c>
      <c r="C32" s="115">
        <v>1556</v>
      </c>
      <c r="D32" s="116">
        <v>-0.22855726326227066</v>
      </c>
      <c r="E32" s="115">
        <v>1316</v>
      </c>
      <c r="F32" s="116">
        <f t="shared" si="2"/>
        <v>-0.15424164524421591</v>
      </c>
      <c r="G32" s="115">
        <v>2820</v>
      </c>
      <c r="H32" s="116">
        <f t="shared" si="2"/>
        <v>1.1428571428571428</v>
      </c>
      <c r="I32" s="115">
        <v>1386</v>
      </c>
      <c r="J32" s="116">
        <f t="shared" si="2"/>
        <v>-0.50851063829787235</v>
      </c>
      <c r="K32" s="115">
        <v>1146</v>
      </c>
      <c r="L32" s="116">
        <f t="shared" si="2"/>
        <v>-0.17316017316017318</v>
      </c>
      <c r="M32" s="115">
        <v>1343</v>
      </c>
      <c r="N32" s="116">
        <f>IFERROR(M32/K32-1,"-")</f>
        <v>0.17190226876090753</v>
      </c>
      <c r="O32" s="116">
        <f>IFERROR(M32/C32-1,"-")</f>
        <v>-0.13688946015424164</v>
      </c>
    </row>
    <row r="33" spans="2:16" x14ac:dyDescent="0.25">
      <c r="B33" s="114" t="s">
        <v>75</v>
      </c>
      <c r="C33" s="115">
        <v>4005</v>
      </c>
      <c r="D33" s="116">
        <v>3.5418821096173669E-2</v>
      </c>
      <c r="E33" s="115">
        <v>486</v>
      </c>
      <c r="F33" s="116">
        <f t="shared" si="2"/>
        <v>-0.87865168539325844</v>
      </c>
      <c r="G33" s="115">
        <v>3098</v>
      </c>
      <c r="H33" s="116">
        <f t="shared" si="2"/>
        <v>5.3744855967078191</v>
      </c>
      <c r="I33" s="115">
        <v>1477</v>
      </c>
      <c r="J33" s="116">
        <f t="shared" si="2"/>
        <v>-0.52324080051646216</v>
      </c>
      <c r="K33" s="115">
        <v>1783</v>
      </c>
      <c r="L33" s="116">
        <f t="shared" si="2"/>
        <v>0.2071767095463779</v>
      </c>
      <c r="M33" s="115">
        <v>2340</v>
      </c>
      <c r="N33" s="116">
        <f t="shared" si="3"/>
        <v>0.31239484015703867</v>
      </c>
      <c r="O33" s="116">
        <f t="shared" ref="O33:O37" si="4">IFERROR(M33/C33-1,"-")</f>
        <v>-0.4157303370786517</v>
      </c>
    </row>
    <row r="34" spans="2:16" x14ac:dyDescent="0.25">
      <c r="B34" s="114" t="s">
        <v>77</v>
      </c>
      <c r="C34" s="115">
        <v>4972</v>
      </c>
      <c r="D34" s="116">
        <v>0.37386018237082075</v>
      </c>
      <c r="E34" s="115">
        <v>0</v>
      </c>
      <c r="F34" s="116">
        <f t="shared" si="2"/>
        <v>-1</v>
      </c>
      <c r="G34" s="115">
        <v>4325</v>
      </c>
      <c r="H34" s="116" t="str">
        <f t="shared" si="2"/>
        <v>-</v>
      </c>
      <c r="I34" s="115">
        <v>3054</v>
      </c>
      <c r="J34" s="116">
        <f t="shared" si="2"/>
        <v>-0.29387283236994222</v>
      </c>
      <c r="K34" s="115">
        <v>3984</v>
      </c>
      <c r="L34" s="116">
        <f t="shared" si="2"/>
        <v>0.30451866404715133</v>
      </c>
      <c r="M34" s="115">
        <v>1383</v>
      </c>
      <c r="N34" s="116">
        <f t="shared" si="3"/>
        <v>-0.65286144578313254</v>
      </c>
      <c r="O34" s="116">
        <f t="shared" si="4"/>
        <v>-0.72184231697506029</v>
      </c>
    </row>
    <row r="35" spans="2:16" x14ac:dyDescent="0.25">
      <c r="B35" s="114" t="s">
        <v>79</v>
      </c>
      <c r="C35" s="115">
        <v>3331</v>
      </c>
      <c r="D35" s="116">
        <v>-0.34234945705824282</v>
      </c>
      <c r="E35" s="115">
        <v>0</v>
      </c>
      <c r="F35" s="116">
        <f t="shared" si="2"/>
        <v>-1</v>
      </c>
      <c r="G35" s="115">
        <v>4087</v>
      </c>
      <c r="H35" s="116" t="str">
        <f t="shared" si="2"/>
        <v>-</v>
      </c>
      <c r="I35" s="115">
        <v>2857</v>
      </c>
      <c r="J35" s="116">
        <f t="shared" si="2"/>
        <v>-0.30095424516760461</v>
      </c>
      <c r="K35" s="115">
        <v>2472</v>
      </c>
      <c r="L35" s="116">
        <f t="shared" si="2"/>
        <v>-0.13475673783689179</v>
      </c>
      <c r="M35" s="115">
        <v>2206</v>
      </c>
      <c r="N35" s="116">
        <f t="shared" si="3"/>
        <v>-0.10760517799352753</v>
      </c>
      <c r="O35" s="116">
        <f t="shared" si="4"/>
        <v>-0.33773641549084354</v>
      </c>
    </row>
    <row r="36" spans="2:16" x14ac:dyDescent="0.25">
      <c r="B36" s="114" t="s">
        <v>81</v>
      </c>
      <c r="C36" s="115">
        <v>2375</v>
      </c>
      <c r="D36" s="116">
        <v>-0.69235751295336789</v>
      </c>
      <c r="E36" s="115">
        <v>0</v>
      </c>
      <c r="F36" s="116">
        <f t="shared" si="2"/>
        <v>-1</v>
      </c>
      <c r="G36" s="115">
        <v>2007</v>
      </c>
      <c r="H36" s="116" t="str">
        <f t="shared" si="2"/>
        <v>-</v>
      </c>
      <c r="I36" s="115">
        <v>1981</v>
      </c>
      <c r="J36" s="116">
        <f t="shared" si="2"/>
        <v>-1.2954658694569021E-2</v>
      </c>
      <c r="K36" s="115">
        <v>3499</v>
      </c>
      <c r="L36" s="116">
        <f t="shared" si="2"/>
        <v>0.76627965673902065</v>
      </c>
      <c r="M36" s="115">
        <v>2734</v>
      </c>
      <c r="N36" s="116">
        <f t="shared" si="3"/>
        <v>-0.21863389539868539</v>
      </c>
      <c r="O36" s="116">
        <f t="shared" si="4"/>
        <v>0.15115789473684216</v>
      </c>
    </row>
    <row r="37" spans="2:16" x14ac:dyDescent="0.25">
      <c r="B37" s="114" t="s">
        <v>83</v>
      </c>
      <c r="C37" s="115">
        <v>6726</v>
      </c>
      <c r="D37" s="116">
        <v>8.0481927710843282E-2</v>
      </c>
      <c r="E37" s="115">
        <v>0</v>
      </c>
      <c r="F37" s="116">
        <f t="shared" si="2"/>
        <v>-1</v>
      </c>
      <c r="G37" s="115">
        <v>4124</v>
      </c>
      <c r="H37" s="116" t="str">
        <f t="shared" si="2"/>
        <v>-</v>
      </c>
      <c r="I37" s="115">
        <v>4035</v>
      </c>
      <c r="J37" s="116">
        <f t="shared" si="2"/>
        <v>-2.1580989330746814E-2</v>
      </c>
      <c r="K37" s="115">
        <v>4301</v>
      </c>
      <c r="L37" s="116">
        <f t="shared" si="2"/>
        <v>6.5923172242874806E-2</v>
      </c>
      <c r="M37" s="115">
        <v>4112</v>
      </c>
      <c r="N37" s="116">
        <f t="shared" si="3"/>
        <v>-4.3943269007207575E-2</v>
      </c>
      <c r="O37" s="116">
        <f t="shared" si="4"/>
        <v>-0.3886410942610764</v>
      </c>
    </row>
    <row r="38" spans="2:16" x14ac:dyDescent="0.25">
      <c r="B38" s="114" t="s">
        <v>85</v>
      </c>
      <c r="C38" s="115">
        <v>7145</v>
      </c>
      <c r="D38" s="116">
        <v>-0.1658883959841233</v>
      </c>
      <c r="E38" s="115">
        <v>8045</v>
      </c>
      <c r="F38" s="116">
        <f t="shared" si="2"/>
        <v>0.12596221133659902</v>
      </c>
      <c r="G38" s="115">
        <v>8610</v>
      </c>
      <c r="H38" s="116">
        <f t="shared" si="2"/>
        <v>7.0229956494717305E-2</v>
      </c>
      <c r="I38" s="115">
        <v>5520</v>
      </c>
      <c r="J38" s="116">
        <f t="shared" si="2"/>
        <v>-0.35888501742160284</v>
      </c>
      <c r="K38" s="115">
        <v>4258</v>
      </c>
      <c r="L38" s="116">
        <f t="shared" si="2"/>
        <v>-0.2286231884057971</v>
      </c>
      <c r="M38" s="115">
        <v>5008</v>
      </c>
      <c r="N38" s="116">
        <f>IFERROR(M38/K38-1,"-")</f>
        <v>0.17613903240958195</v>
      </c>
      <c r="O38" s="116">
        <f>IFERROR(M38/C38-1,"-")</f>
        <v>-0.29909027291812451</v>
      </c>
    </row>
    <row r="39" spans="2:16" x14ac:dyDescent="0.25">
      <c r="B39" s="114" t="s">
        <v>87</v>
      </c>
      <c r="C39" s="115">
        <v>5836</v>
      </c>
      <c r="D39" s="116">
        <v>-8.6697965571205016E-2</v>
      </c>
      <c r="E39" s="115">
        <v>3978</v>
      </c>
      <c r="F39" s="116">
        <f t="shared" si="2"/>
        <v>-0.31836874571624396</v>
      </c>
      <c r="G39" s="115">
        <v>5192</v>
      </c>
      <c r="H39" s="116">
        <f t="shared" si="2"/>
        <v>0.30517848164906991</v>
      </c>
      <c r="I39" s="115">
        <v>3446</v>
      </c>
      <c r="J39" s="116">
        <f t="shared" si="2"/>
        <v>-0.33628659476117106</v>
      </c>
      <c r="K39" s="115">
        <v>3382</v>
      </c>
      <c r="L39" s="116">
        <f t="shared" si="2"/>
        <v>-1.8572257690075422E-2</v>
      </c>
      <c r="M39" s="115">
        <v>2838</v>
      </c>
      <c r="N39" s="116">
        <f>IFERROR(M39/K39-1,"-")</f>
        <v>-0.16085156712004733</v>
      </c>
      <c r="O39" s="116">
        <f>IFERROR(M39/C39-1,"-")</f>
        <v>-0.51370801919122688</v>
      </c>
    </row>
    <row r="40" spans="2:16" x14ac:dyDescent="0.25">
      <c r="B40" s="114" t="s">
        <v>89</v>
      </c>
      <c r="C40" s="115">
        <v>3858</v>
      </c>
      <c r="D40" s="116">
        <v>0.50233644859813076</v>
      </c>
      <c r="E40" s="115">
        <v>3756</v>
      </c>
      <c r="F40" s="116">
        <f t="shared" si="2"/>
        <v>-2.6438569206842955E-2</v>
      </c>
      <c r="G40" s="115">
        <v>4314</v>
      </c>
      <c r="H40" s="116">
        <f t="shared" si="2"/>
        <v>0.14856230031948892</v>
      </c>
      <c r="I40" s="115">
        <v>1651</v>
      </c>
      <c r="J40" s="116">
        <f t="shared" si="2"/>
        <v>-0.61729253592953182</v>
      </c>
      <c r="K40" s="115">
        <v>2377</v>
      </c>
      <c r="L40" s="116">
        <f t="shared" si="2"/>
        <v>0.43973349485160518</v>
      </c>
      <c r="M40" s="115">
        <v>3489</v>
      </c>
      <c r="N40" s="116">
        <f>IFERROR(M40/K40-1,"-")</f>
        <v>0.46781657551535538</v>
      </c>
      <c r="O40" s="116">
        <f>IFERROR(M40/C40-1,"-")</f>
        <v>-9.5645412130637597E-2</v>
      </c>
    </row>
    <row r="41" spans="2:16" x14ac:dyDescent="0.25">
      <c r="B41" s="114" t="s">
        <v>91</v>
      </c>
      <c r="C41" s="115">
        <v>1929</v>
      </c>
      <c r="D41" s="116">
        <v>0.3546348314606742</v>
      </c>
      <c r="E41" s="115">
        <v>1562</v>
      </c>
      <c r="F41" s="116">
        <f t="shared" si="2"/>
        <v>-0.19025401762571281</v>
      </c>
      <c r="G41" s="115">
        <v>1248</v>
      </c>
      <c r="H41" s="116">
        <f t="shared" si="2"/>
        <v>-0.20102432778489121</v>
      </c>
      <c r="I41" s="115">
        <v>1088</v>
      </c>
      <c r="J41" s="116">
        <f t="shared" si="2"/>
        <v>-0.12820512820512819</v>
      </c>
      <c r="K41" s="115">
        <v>1284</v>
      </c>
      <c r="L41" s="116">
        <f t="shared" si="2"/>
        <v>0.18014705882352944</v>
      </c>
      <c r="M41" s="115"/>
      <c r="N41" s="116"/>
      <c r="O41" s="116"/>
    </row>
    <row r="42" spans="2:16" x14ac:dyDescent="0.25">
      <c r="B42" s="114" t="s">
        <v>93</v>
      </c>
      <c r="C42" s="115">
        <v>2216</v>
      </c>
      <c r="D42" s="116">
        <v>-0.18678899082568812</v>
      </c>
      <c r="E42" s="115">
        <v>1855</v>
      </c>
      <c r="F42" s="116">
        <f t="shared" si="2"/>
        <v>-0.16290613718411551</v>
      </c>
      <c r="G42" s="115">
        <v>2038</v>
      </c>
      <c r="H42" s="116">
        <f t="shared" si="2"/>
        <v>9.8652291105121304E-2</v>
      </c>
      <c r="I42" s="115">
        <v>1822</v>
      </c>
      <c r="J42" s="116">
        <f t="shared" si="2"/>
        <v>-0.10598626104023556</v>
      </c>
      <c r="K42" s="115">
        <v>1883</v>
      </c>
      <c r="L42" s="116">
        <f t="shared" si="2"/>
        <v>3.3479692645444592E-2</v>
      </c>
      <c r="M42" s="115"/>
      <c r="N42" s="116"/>
      <c r="O42" s="116"/>
    </row>
    <row r="43" spans="2:16" ht="15.75" x14ac:dyDescent="0.25">
      <c r="B43" s="117" t="s">
        <v>30</v>
      </c>
      <c r="C43" s="118">
        <v>45577</v>
      </c>
      <c r="D43" s="119">
        <v>-0.12297952586206895</v>
      </c>
      <c r="E43" s="118">
        <v>26839</v>
      </c>
      <c r="F43" s="119">
        <f t="shared" si="2"/>
        <v>-0.41112842003642192</v>
      </c>
      <c r="G43" s="118">
        <v>45216</v>
      </c>
      <c r="H43" s="119">
        <f t="shared" si="2"/>
        <v>0.68471254517679503</v>
      </c>
      <c r="I43" s="118">
        <v>29061</v>
      </c>
      <c r="J43" s="119">
        <f t="shared" si="2"/>
        <v>-0.35728503184713378</v>
      </c>
      <c r="K43" s="118">
        <v>32018</v>
      </c>
      <c r="L43" s="119">
        <f t="shared" si="2"/>
        <v>0.10175148824885594</v>
      </c>
      <c r="M43" s="118">
        <v>26485</v>
      </c>
      <c r="N43" s="119">
        <v>-8.2007556063914633E-2</v>
      </c>
      <c r="O43" s="119">
        <v>-0.36075979918903267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240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913</v>
      </c>
      <c r="D53" s="116">
        <v>1.0021929824561404</v>
      </c>
      <c r="E53" s="115">
        <v>332</v>
      </c>
      <c r="F53" s="116">
        <f>IFERROR(E53/C53-1,"-")</f>
        <v>-0.63636363636363635</v>
      </c>
      <c r="G53" s="115">
        <v>460</v>
      </c>
      <c r="H53" s="116">
        <f>IFERROR(G53/E53-1,"-")</f>
        <v>0.3855421686746987</v>
      </c>
      <c r="I53" s="115">
        <v>515</v>
      </c>
      <c r="J53" s="116">
        <f>IFERROR(I53/G53-1,"-")</f>
        <v>0.11956521739130443</v>
      </c>
      <c r="K53" s="115">
        <v>722</v>
      </c>
      <c r="L53" s="116">
        <f>IFERROR(K53/I53-1,"-")</f>
        <v>0.40194174757281553</v>
      </c>
      <c r="M53" s="115">
        <v>461</v>
      </c>
      <c r="N53" s="116">
        <f t="shared" ref="N53:N59" si="5">IFERROR(M53/K53-1,"-")</f>
        <v>-0.36149584487534625</v>
      </c>
      <c r="O53" s="116">
        <f>IFERROR(M53/C53-1,"-")</f>
        <v>-0.49507119386637455</v>
      </c>
    </row>
    <row r="54" spans="1:16" x14ac:dyDescent="0.25">
      <c r="A54" s="1">
        <v>2</v>
      </c>
      <c r="B54" s="114" t="s">
        <v>73</v>
      </c>
      <c r="C54" s="115">
        <v>793</v>
      </c>
      <c r="D54" s="116">
        <v>0.52499999999999991</v>
      </c>
      <c r="E54" s="115">
        <v>399</v>
      </c>
      <c r="F54" s="116">
        <f t="shared" ref="F54:L65" si="6">IFERROR(E54/C54-1,"-")</f>
        <v>-0.49684741488020179</v>
      </c>
      <c r="G54" s="115">
        <v>243</v>
      </c>
      <c r="H54" s="116">
        <f t="shared" si="6"/>
        <v>-0.39097744360902253</v>
      </c>
      <c r="I54" s="115">
        <v>515</v>
      </c>
      <c r="J54" s="116">
        <f t="shared" si="6"/>
        <v>1.119341563786008</v>
      </c>
      <c r="K54" s="115">
        <v>509</v>
      </c>
      <c r="L54" s="116">
        <f t="shared" si="6"/>
        <v>-1.1650485436893177E-2</v>
      </c>
      <c r="M54" s="115">
        <v>473</v>
      </c>
      <c r="N54" s="116">
        <f t="shared" si="5"/>
        <v>-7.0726915520628708E-2</v>
      </c>
      <c r="O54" s="116">
        <f>IFERROR(M54/C54-1,"-")</f>
        <v>-0.40353089533417408</v>
      </c>
    </row>
    <row r="55" spans="1:16" x14ac:dyDescent="0.25">
      <c r="A55" s="1">
        <v>3</v>
      </c>
      <c r="B55" s="114" t="s">
        <v>75</v>
      </c>
      <c r="C55" s="115">
        <v>1749</v>
      </c>
      <c r="D55" s="116">
        <v>0.81055900621118004</v>
      </c>
      <c r="E55" s="115">
        <v>135</v>
      </c>
      <c r="F55" s="116">
        <f t="shared" si="6"/>
        <v>-0.92281303602058318</v>
      </c>
      <c r="G55" s="115">
        <v>377</v>
      </c>
      <c r="H55" s="116">
        <f t="shared" si="6"/>
        <v>1.7925925925925927</v>
      </c>
      <c r="I55" s="115">
        <v>541</v>
      </c>
      <c r="J55" s="116">
        <f t="shared" si="6"/>
        <v>0.4350132625994696</v>
      </c>
      <c r="K55" s="115">
        <v>747</v>
      </c>
      <c r="L55" s="116">
        <f t="shared" si="6"/>
        <v>0.38077634011090566</v>
      </c>
      <c r="M55" s="115">
        <v>813</v>
      </c>
      <c r="N55" s="116">
        <f t="shared" si="5"/>
        <v>8.8353413654618462E-2</v>
      </c>
      <c r="O55" s="116">
        <f t="shared" ref="O55:O59" si="7">IFERROR(M55/C55-1,"-")</f>
        <v>-0.53516295025728988</v>
      </c>
    </row>
    <row r="56" spans="1:16" x14ac:dyDescent="0.25">
      <c r="A56" s="1">
        <v>4</v>
      </c>
      <c r="B56" s="114" t="s">
        <v>77</v>
      </c>
      <c r="C56" s="115">
        <v>1554</v>
      </c>
      <c r="D56" s="116">
        <v>0.77803203661327225</v>
      </c>
      <c r="E56" s="115">
        <v>0</v>
      </c>
      <c r="F56" s="116">
        <f t="shared" si="6"/>
        <v>-1</v>
      </c>
      <c r="G56" s="115">
        <v>439</v>
      </c>
      <c r="H56" s="116" t="str">
        <f t="shared" si="6"/>
        <v>-</v>
      </c>
      <c r="I56" s="115">
        <v>688</v>
      </c>
      <c r="J56" s="116">
        <f t="shared" si="6"/>
        <v>0.56719817767653757</v>
      </c>
      <c r="K56" s="115">
        <v>838</v>
      </c>
      <c r="L56" s="116">
        <f t="shared" si="6"/>
        <v>0.21802325581395343</v>
      </c>
      <c r="M56" s="115">
        <v>563</v>
      </c>
      <c r="N56" s="116">
        <f t="shared" si="5"/>
        <v>-0.32816229116945106</v>
      </c>
      <c r="O56" s="116">
        <f t="shared" si="7"/>
        <v>-0.63770913770913773</v>
      </c>
    </row>
    <row r="57" spans="1:16" x14ac:dyDescent="0.25">
      <c r="A57" s="1">
        <v>5</v>
      </c>
      <c r="B57" s="114" t="s">
        <v>79</v>
      </c>
      <c r="C57" s="115">
        <v>834</v>
      </c>
      <c r="D57" s="116">
        <v>-0.19029126213592229</v>
      </c>
      <c r="E57" s="115">
        <v>0</v>
      </c>
      <c r="F57" s="116">
        <f t="shared" si="6"/>
        <v>-1</v>
      </c>
      <c r="G57" s="115">
        <v>689</v>
      </c>
      <c r="H57" s="116" t="str">
        <f t="shared" si="6"/>
        <v>-</v>
      </c>
      <c r="I57" s="115">
        <v>629</v>
      </c>
      <c r="J57" s="116">
        <f t="shared" si="6"/>
        <v>-8.7082728592162595E-2</v>
      </c>
      <c r="K57" s="115">
        <v>849</v>
      </c>
      <c r="L57" s="116">
        <f t="shared" si="6"/>
        <v>0.34976152623211454</v>
      </c>
      <c r="M57" s="115">
        <v>742</v>
      </c>
      <c r="N57" s="116">
        <f t="shared" si="5"/>
        <v>-0.12603062426383982</v>
      </c>
      <c r="O57" s="116">
        <f t="shared" si="7"/>
        <v>-0.11031175059952036</v>
      </c>
    </row>
    <row r="58" spans="1:16" x14ac:dyDescent="0.25">
      <c r="A58" s="1">
        <v>6</v>
      </c>
      <c r="B58" s="114" t="s">
        <v>81</v>
      </c>
      <c r="C58" s="115">
        <v>1360</v>
      </c>
      <c r="D58" s="116">
        <v>-0.29497148781752203</v>
      </c>
      <c r="E58" s="115">
        <v>0</v>
      </c>
      <c r="F58" s="116">
        <f t="shared" si="6"/>
        <v>-1</v>
      </c>
      <c r="G58" s="115">
        <v>850</v>
      </c>
      <c r="H58" s="116" t="str">
        <f t="shared" si="6"/>
        <v>-</v>
      </c>
      <c r="I58" s="115">
        <v>736</v>
      </c>
      <c r="J58" s="116">
        <f t="shared" si="6"/>
        <v>-0.13411764705882356</v>
      </c>
      <c r="K58" s="115">
        <v>1281</v>
      </c>
      <c r="L58" s="116">
        <f t="shared" si="6"/>
        <v>0.74048913043478271</v>
      </c>
      <c r="M58" s="115">
        <v>858</v>
      </c>
      <c r="N58" s="116">
        <f t="shared" si="5"/>
        <v>-0.33021077283372369</v>
      </c>
      <c r="O58" s="116">
        <f t="shared" si="7"/>
        <v>-0.36911764705882355</v>
      </c>
    </row>
    <row r="59" spans="1:16" x14ac:dyDescent="0.25">
      <c r="A59" s="1">
        <v>7</v>
      </c>
      <c r="B59" s="114" t="s">
        <v>83</v>
      </c>
      <c r="C59" s="115">
        <v>2538</v>
      </c>
      <c r="D59" s="116">
        <v>0.18875878220140518</v>
      </c>
      <c r="E59" s="115">
        <v>0</v>
      </c>
      <c r="F59" s="116">
        <f t="shared" si="6"/>
        <v>-1</v>
      </c>
      <c r="G59" s="115">
        <v>1976</v>
      </c>
      <c r="H59" s="116" t="str">
        <f t="shared" si="6"/>
        <v>-</v>
      </c>
      <c r="I59" s="115">
        <v>1359</v>
      </c>
      <c r="J59" s="116">
        <f t="shared" si="6"/>
        <v>-0.31224696356275305</v>
      </c>
      <c r="K59" s="115">
        <v>1503</v>
      </c>
      <c r="L59" s="116">
        <f t="shared" si="6"/>
        <v>0.10596026490066235</v>
      </c>
      <c r="M59" s="115">
        <v>1216</v>
      </c>
      <c r="N59" s="116">
        <f t="shared" si="5"/>
        <v>-0.19095143047238861</v>
      </c>
      <c r="O59" s="116">
        <f t="shared" si="7"/>
        <v>-0.52088258471237192</v>
      </c>
    </row>
    <row r="60" spans="1:16" x14ac:dyDescent="0.25">
      <c r="A60" s="1">
        <v>8</v>
      </c>
      <c r="B60" s="114" t="s">
        <v>85</v>
      </c>
      <c r="C60" s="115">
        <v>2653</v>
      </c>
      <c r="D60" s="116">
        <v>7.7141697117336649E-2</v>
      </c>
      <c r="E60" s="115">
        <v>2124</v>
      </c>
      <c r="F60" s="116">
        <f t="shared" si="6"/>
        <v>-0.19939690915944219</v>
      </c>
      <c r="G60" s="115">
        <v>2642</v>
      </c>
      <c r="H60" s="116">
        <f t="shared" si="6"/>
        <v>0.24387947269303201</v>
      </c>
      <c r="I60" s="115">
        <v>1359</v>
      </c>
      <c r="J60" s="116">
        <f t="shared" si="6"/>
        <v>-0.48561695685087058</v>
      </c>
      <c r="K60" s="115">
        <v>1534</v>
      </c>
      <c r="L60" s="116">
        <f t="shared" si="6"/>
        <v>0.1287711552612214</v>
      </c>
      <c r="M60" s="115">
        <v>1718</v>
      </c>
      <c r="N60" s="116">
        <f>IFERROR(M60/K60-1,"-")</f>
        <v>0.11994784876140807</v>
      </c>
      <c r="O60" s="116">
        <f>IFERROR(M60/C60-1,"-")</f>
        <v>-0.35243120995099886</v>
      </c>
    </row>
    <row r="61" spans="1:16" x14ac:dyDescent="0.25">
      <c r="A61" s="1">
        <v>9</v>
      </c>
      <c r="B61" s="114" t="s">
        <v>87</v>
      </c>
      <c r="C61" s="115">
        <v>4013</v>
      </c>
      <c r="D61" s="116">
        <v>1.1210359408033828</v>
      </c>
      <c r="E61" s="115">
        <v>1597</v>
      </c>
      <c r="F61" s="116">
        <f t="shared" si="6"/>
        <v>-0.60204335908298034</v>
      </c>
      <c r="G61" s="115">
        <v>1343</v>
      </c>
      <c r="H61" s="116">
        <f t="shared" si="6"/>
        <v>-0.15904821540388225</v>
      </c>
      <c r="I61" s="115">
        <v>914</v>
      </c>
      <c r="J61" s="116">
        <f t="shared" si="6"/>
        <v>-0.31943410275502604</v>
      </c>
      <c r="K61" s="115">
        <v>1027</v>
      </c>
      <c r="L61" s="116">
        <f t="shared" si="6"/>
        <v>0.12363238512035002</v>
      </c>
      <c r="M61" s="115">
        <v>1147</v>
      </c>
      <c r="N61" s="116">
        <f>IFERROR(M61/K61-1,"-")</f>
        <v>0.11684518013631928</v>
      </c>
      <c r="O61" s="116">
        <f>IFERROR(M61/C61-1,"-")</f>
        <v>-0.71417891851482684</v>
      </c>
    </row>
    <row r="62" spans="1:16" x14ac:dyDescent="0.25">
      <c r="A62" s="1">
        <v>10</v>
      </c>
      <c r="B62" s="114" t="s">
        <v>89</v>
      </c>
      <c r="C62" s="115">
        <v>2009</v>
      </c>
      <c r="D62" s="116">
        <v>0.59191759112519815</v>
      </c>
      <c r="E62" s="115">
        <v>502</v>
      </c>
      <c r="F62" s="116">
        <f t="shared" si="6"/>
        <v>-0.75012444001991041</v>
      </c>
      <c r="G62" s="115">
        <v>980</v>
      </c>
      <c r="H62" s="116">
        <f t="shared" si="6"/>
        <v>0.952191235059761</v>
      </c>
      <c r="I62" s="115">
        <v>587</v>
      </c>
      <c r="J62" s="116">
        <f t="shared" si="6"/>
        <v>-0.40102040816326534</v>
      </c>
      <c r="K62" s="115">
        <v>688</v>
      </c>
      <c r="L62" s="116">
        <f t="shared" si="6"/>
        <v>0.17206132879045999</v>
      </c>
      <c r="M62" s="115">
        <v>932</v>
      </c>
      <c r="N62" s="116">
        <f>IFERROR(M62/K62-1,"-")</f>
        <v>0.35465116279069764</v>
      </c>
      <c r="O62" s="116">
        <f>IFERROR(M62/C62-1,"-")</f>
        <v>-0.53608760577401693</v>
      </c>
    </row>
    <row r="63" spans="1:16" x14ac:dyDescent="0.25">
      <c r="A63" s="1">
        <v>11</v>
      </c>
      <c r="B63" s="114" t="s">
        <v>91</v>
      </c>
      <c r="C63" s="115">
        <v>995</v>
      </c>
      <c r="D63" s="116">
        <v>0.74868189806678376</v>
      </c>
      <c r="E63" s="115">
        <v>239</v>
      </c>
      <c r="F63" s="116">
        <f t="shared" si="6"/>
        <v>-0.75979899497487435</v>
      </c>
      <c r="G63" s="115">
        <v>317</v>
      </c>
      <c r="H63" s="116">
        <f t="shared" si="6"/>
        <v>0.32635983263598334</v>
      </c>
      <c r="I63" s="115">
        <v>454</v>
      </c>
      <c r="J63" s="116">
        <f t="shared" si="6"/>
        <v>0.43217665615141954</v>
      </c>
      <c r="K63" s="115">
        <v>605</v>
      </c>
      <c r="L63" s="116">
        <f t="shared" si="6"/>
        <v>0.33259911894273131</v>
      </c>
      <c r="M63" s="115"/>
      <c r="N63" s="116"/>
      <c r="O63" s="116"/>
    </row>
    <row r="64" spans="1:16" x14ac:dyDescent="0.25">
      <c r="A64" s="1">
        <v>12</v>
      </c>
      <c r="B64" s="114" t="s">
        <v>93</v>
      </c>
      <c r="C64" s="115">
        <v>1276</v>
      </c>
      <c r="D64" s="116">
        <v>0.10285220397579953</v>
      </c>
      <c r="E64" s="115">
        <v>288</v>
      </c>
      <c r="F64" s="116">
        <f t="shared" si="6"/>
        <v>-0.77429467084639492</v>
      </c>
      <c r="G64" s="115">
        <v>705</v>
      </c>
      <c r="H64" s="116">
        <f t="shared" si="6"/>
        <v>1.4479166666666665</v>
      </c>
      <c r="I64" s="115">
        <v>821</v>
      </c>
      <c r="J64" s="116">
        <f t="shared" si="6"/>
        <v>0.1645390070921986</v>
      </c>
      <c r="K64" s="115">
        <v>977</v>
      </c>
      <c r="L64" s="116">
        <f t="shared" si="6"/>
        <v>0.19001218026796596</v>
      </c>
      <c r="M64" s="115"/>
      <c r="N64" s="116"/>
      <c r="O64" s="116"/>
    </row>
    <row r="65" spans="1:16" ht="15.75" x14ac:dyDescent="0.25">
      <c r="B65" s="117" t="s">
        <v>30</v>
      </c>
      <c r="C65" s="118">
        <v>20687</v>
      </c>
      <c r="D65" s="119">
        <v>0.35625778535370101</v>
      </c>
      <c r="E65" s="118">
        <v>6781</v>
      </c>
      <c r="F65" s="119">
        <f t="shared" si="6"/>
        <v>-0.6722096002320298</v>
      </c>
      <c r="G65" s="118">
        <v>11021</v>
      </c>
      <c r="H65" s="119">
        <f t="shared" si="6"/>
        <v>0.6252765078896918</v>
      </c>
      <c r="I65" s="118">
        <v>9118</v>
      </c>
      <c r="J65" s="119">
        <f t="shared" si="6"/>
        <v>-0.17267035659196084</v>
      </c>
      <c r="K65" s="118">
        <v>11280</v>
      </c>
      <c r="L65" s="119">
        <f t="shared" si="6"/>
        <v>0.23711340206185572</v>
      </c>
      <c r="M65" s="118">
        <v>8923</v>
      </c>
      <c r="N65" s="119">
        <v>-7.9913384202928484E-2</v>
      </c>
      <c r="O65" s="119">
        <v>-0.51547567332754129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</row>
    <row r="70" spans="1:16" ht="48.75" customHeight="1" thickBot="1" x14ac:dyDescent="0.3">
      <c r="B70" s="270" t="s">
        <v>241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715</v>
      </c>
      <c r="D75" s="116">
        <v>-0.46037735849056605</v>
      </c>
      <c r="E75" s="115">
        <v>495</v>
      </c>
      <c r="F75" s="116">
        <f>IFERROR(E75/C75-1,"-")</f>
        <v>-0.30769230769230771</v>
      </c>
      <c r="G75" s="115">
        <v>2893</v>
      </c>
      <c r="H75" s="116">
        <f>IFERROR(G75/E75-1,"-")</f>
        <v>4.8444444444444441</v>
      </c>
      <c r="I75" s="115">
        <v>229</v>
      </c>
      <c r="J75" s="116">
        <f>IFERROR(I75/G75-1,"-")</f>
        <v>-0.92084341513999313</v>
      </c>
      <c r="K75" s="115">
        <v>927</v>
      </c>
      <c r="L75" s="116">
        <f>IFERROR(K75/I75-1,"-")</f>
        <v>3.0480349344978164</v>
      </c>
      <c r="M75" s="115">
        <v>571</v>
      </c>
      <c r="N75" s="116">
        <f t="shared" ref="N75:N83" si="8">IFERROR(M75/K75-1,"-")</f>
        <v>-0.38403451995685001</v>
      </c>
      <c r="O75" s="116">
        <f>M75/C75-1</f>
        <v>-0.20139860139860144</v>
      </c>
    </row>
    <row r="76" spans="1:16" x14ac:dyDescent="0.25">
      <c r="A76" s="1">
        <v>2</v>
      </c>
      <c r="B76" s="114" t="s">
        <v>73</v>
      </c>
      <c r="C76" s="115">
        <v>763</v>
      </c>
      <c r="D76" s="116">
        <v>-0.49031396125584503</v>
      </c>
      <c r="E76" s="115">
        <v>917</v>
      </c>
      <c r="F76" s="116">
        <f t="shared" ref="F76:L87" si="9">IFERROR(E76/C76-1,"-")</f>
        <v>0.201834862385321</v>
      </c>
      <c r="G76" s="115">
        <v>2577</v>
      </c>
      <c r="H76" s="116">
        <f t="shared" si="9"/>
        <v>1.8102508178844054</v>
      </c>
      <c r="I76" s="115">
        <v>871</v>
      </c>
      <c r="J76" s="116">
        <f t="shared" si="9"/>
        <v>-0.66201008925106719</v>
      </c>
      <c r="K76" s="115">
        <v>637</v>
      </c>
      <c r="L76" s="116">
        <f t="shared" si="9"/>
        <v>-0.26865671641791045</v>
      </c>
      <c r="M76" s="115">
        <v>870</v>
      </c>
      <c r="N76" s="116">
        <f t="shared" si="8"/>
        <v>0.36577708006279441</v>
      </c>
      <c r="O76" s="116">
        <f>IFERROR(M76/C76-1,"-")</f>
        <v>0.14023591087811282</v>
      </c>
    </row>
    <row r="77" spans="1:16" x14ac:dyDescent="0.25">
      <c r="A77" s="1">
        <v>3</v>
      </c>
      <c r="B77" s="114" t="s">
        <v>75</v>
      </c>
      <c r="C77" s="115">
        <v>2256</v>
      </c>
      <c r="D77" s="116">
        <v>-0.22260509993108202</v>
      </c>
      <c r="E77" s="115">
        <v>351</v>
      </c>
      <c r="F77" s="116">
        <f t="shared" si="9"/>
        <v>-0.84441489361702127</v>
      </c>
      <c r="G77" s="115">
        <v>2721</v>
      </c>
      <c r="H77" s="116">
        <f t="shared" si="9"/>
        <v>6.7521367521367521</v>
      </c>
      <c r="I77" s="115">
        <v>936</v>
      </c>
      <c r="J77" s="116">
        <f t="shared" si="9"/>
        <v>-0.6560088202866593</v>
      </c>
      <c r="K77" s="115">
        <v>1036</v>
      </c>
      <c r="L77" s="116">
        <f t="shared" si="9"/>
        <v>0.1068376068376069</v>
      </c>
      <c r="M77" s="115">
        <v>1527</v>
      </c>
      <c r="N77" s="116">
        <f t="shared" si="8"/>
        <v>0.47393822393822393</v>
      </c>
      <c r="O77" s="116">
        <f t="shared" ref="O77:O86" si="10">IFERROR(M77/C77-1,"-")</f>
        <v>-0.32313829787234039</v>
      </c>
    </row>
    <row r="78" spans="1:16" x14ac:dyDescent="0.25">
      <c r="A78" s="1">
        <v>4</v>
      </c>
      <c r="B78" s="114" t="s">
        <v>77</v>
      </c>
      <c r="C78" s="115">
        <v>3418</v>
      </c>
      <c r="D78" s="116">
        <v>0.24517304189435341</v>
      </c>
      <c r="E78" s="115">
        <v>0</v>
      </c>
      <c r="F78" s="116">
        <f t="shared" si="9"/>
        <v>-1</v>
      </c>
      <c r="G78" s="115">
        <v>3886</v>
      </c>
      <c r="H78" s="116" t="str">
        <f t="shared" si="9"/>
        <v>-</v>
      </c>
      <c r="I78" s="115">
        <v>2366</v>
      </c>
      <c r="J78" s="116">
        <f t="shared" si="9"/>
        <v>-0.3911477097272259</v>
      </c>
      <c r="K78" s="115">
        <v>3146</v>
      </c>
      <c r="L78" s="116">
        <f t="shared" si="9"/>
        <v>0.32967032967032961</v>
      </c>
      <c r="M78" s="115">
        <v>820</v>
      </c>
      <c r="N78" s="116">
        <f t="shared" si="8"/>
        <v>-0.73935155753337578</v>
      </c>
      <c r="O78" s="116">
        <f t="shared" si="10"/>
        <v>-0.76009362200117025</v>
      </c>
    </row>
    <row r="79" spans="1:16" x14ac:dyDescent="0.25">
      <c r="A79" s="1">
        <v>5</v>
      </c>
      <c r="B79" s="114" t="s">
        <v>79</v>
      </c>
      <c r="C79" s="115">
        <v>2497</v>
      </c>
      <c r="D79" s="116">
        <v>-0.38116480793060714</v>
      </c>
      <c r="E79" s="115">
        <v>0</v>
      </c>
      <c r="F79" s="116">
        <f t="shared" si="9"/>
        <v>-1</v>
      </c>
      <c r="G79" s="115">
        <v>3398</v>
      </c>
      <c r="H79" s="116" t="str">
        <f t="shared" si="9"/>
        <v>-</v>
      </c>
      <c r="I79" s="115">
        <v>2228</v>
      </c>
      <c r="J79" s="116">
        <f t="shared" si="9"/>
        <v>-0.34432018834608591</v>
      </c>
      <c r="K79" s="115">
        <v>1623</v>
      </c>
      <c r="L79" s="116">
        <f t="shared" si="9"/>
        <v>-0.27154398563734294</v>
      </c>
      <c r="M79" s="115">
        <v>1464</v>
      </c>
      <c r="N79" s="116">
        <f t="shared" si="8"/>
        <v>-9.7966728280961202E-2</v>
      </c>
      <c r="O79" s="116">
        <f t="shared" si="10"/>
        <v>-0.41369643572286741</v>
      </c>
    </row>
    <row r="80" spans="1:16" x14ac:dyDescent="0.25">
      <c r="A80" s="1">
        <v>6</v>
      </c>
      <c r="B80" s="114" t="s">
        <v>81</v>
      </c>
      <c r="C80" s="115">
        <v>1015</v>
      </c>
      <c r="D80" s="116">
        <v>-0.82472802624762565</v>
      </c>
      <c r="E80" s="115">
        <v>0</v>
      </c>
      <c r="F80" s="116">
        <f t="shared" si="9"/>
        <v>-1</v>
      </c>
      <c r="G80" s="115">
        <v>1157</v>
      </c>
      <c r="H80" s="116" t="str">
        <f t="shared" si="9"/>
        <v>-</v>
      </c>
      <c r="I80" s="115">
        <v>1245</v>
      </c>
      <c r="J80" s="116">
        <f t="shared" si="9"/>
        <v>7.605877268798622E-2</v>
      </c>
      <c r="K80" s="115">
        <v>2218</v>
      </c>
      <c r="L80" s="116">
        <f t="shared" si="9"/>
        <v>0.78152610441767068</v>
      </c>
      <c r="M80" s="115">
        <v>1876</v>
      </c>
      <c r="N80" s="116">
        <f t="shared" si="8"/>
        <v>-0.15419296663660953</v>
      </c>
      <c r="O80" s="116">
        <f t="shared" si="10"/>
        <v>0.84827586206896544</v>
      </c>
    </row>
    <row r="81" spans="1:16" x14ac:dyDescent="0.25">
      <c r="A81" s="1">
        <v>7</v>
      </c>
      <c r="B81" s="114" t="s">
        <v>83</v>
      </c>
      <c r="C81" s="115">
        <v>4188</v>
      </c>
      <c r="D81" s="116">
        <v>2.3960880195599055E-2</v>
      </c>
      <c r="E81" s="115">
        <v>0</v>
      </c>
      <c r="F81" s="116">
        <f t="shared" si="9"/>
        <v>-1</v>
      </c>
      <c r="G81" s="115">
        <v>2148</v>
      </c>
      <c r="H81" s="116" t="str">
        <f t="shared" si="9"/>
        <v>-</v>
      </c>
      <c r="I81" s="115">
        <v>2676</v>
      </c>
      <c r="J81" s="116">
        <f t="shared" si="9"/>
        <v>0.24581005586592175</v>
      </c>
      <c r="K81" s="115">
        <v>2798</v>
      </c>
      <c r="L81" s="116">
        <f t="shared" si="9"/>
        <v>4.5590433482810111E-2</v>
      </c>
      <c r="M81" s="115">
        <v>2896</v>
      </c>
      <c r="N81" s="116">
        <f t="shared" si="8"/>
        <v>3.5025017869906971E-2</v>
      </c>
      <c r="O81" s="116">
        <f t="shared" si="10"/>
        <v>-0.30850047755491883</v>
      </c>
    </row>
    <row r="82" spans="1:16" x14ac:dyDescent="0.25">
      <c r="A82" s="1">
        <v>8</v>
      </c>
      <c r="B82" s="114" t="s">
        <v>85</v>
      </c>
      <c r="C82" s="115">
        <v>4492</v>
      </c>
      <c r="D82" s="116">
        <v>-0.26396854006226445</v>
      </c>
      <c r="E82" s="115">
        <v>5921</v>
      </c>
      <c r="F82" s="116">
        <f t="shared" si="9"/>
        <v>0.31812110418521811</v>
      </c>
      <c r="G82" s="115">
        <v>5968</v>
      </c>
      <c r="H82" s="116">
        <f t="shared" si="9"/>
        <v>7.9378483364296315E-3</v>
      </c>
      <c r="I82" s="115">
        <v>4161</v>
      </c>
      <c r="J82" s="116">
        <f t="shared" si="9"/>
        <v>-0.30278150134048254</v>
      </c>
      <c r="K82" s="115">
        <v>2724</v>
      </c>
      <c r="L82" s="116">
        <f t="shared" si="9"/>
        <v>-0.34534967555875995</v>
      </c>
      <c r="M82" s="115">
        <v>3290</v>
      </c>
      <c r="N82" s="116">
        <f t="shared" si="8"/>
        <v>0.20778267254038174</v>
      </c>
      <c r="O82" s="116">
        <f t="shared" si="10"/>
        <v>-0.26758682101513798</v>
      </c>
    </row>
    <row r="83" spans="1:16" x14ac:dyDescent="0.25">
      <c r="A83" s="1">
        <v>9</v>
      </c>
      <c r="B83" s="114" t="s">
        <v>87</v>
      </c>
      <c r="C83" s="115">
        <v>1823</v>
      </c>
      <c r="D83" s="116">
        <v>-0.59470875944864376</v>
      </c>
      <c r="E83" s="115">
        <v>2381</v>
      </c>
      <c r="F83" s="116">
        <f t="shared" si="9"/>
        <v>0.30608886450905093</v>
      </c>
      <c r="G83" s="115">
        <v>3849</v>
      </c>
      <c r="H83" s="116">
        <f t="shared" si="9"/>
        <v>0.61654766904661917</v>
      </c>
      <c r="I83" s="115">
        <v>2532</v>
      </c>
      <c r="J83" s="116">
        <f t="shared" si="9"/>
        <v>-0.34216679657053783</v>
      </c>
      <c r="K83" s="115">
        <v>2355</v>
      </c>
      <c r="L83" s="116">
        <f t="shared" si="9"/>
        <v>-6.9905213270142208E-2</v>
      </c>
      <c r="M83" s="115">
        <v>1691</v>
      </c>
      <c r="N83" s="116">
        <f t="shared" si="8"/>
        <v>-0.28195329087048837</v>
      </c>
      <c r="O83" s="116">
        <f t="shared" si="10"/>
        <v>-7.240811848601203E-2</v>
      </c>
    </row>
    <row r="84" spans="1:16" x14ac:dyDescent="0.25">
      <c r="A84" s="1">
        <v>10</v>
      </c>
      <c r="B84" s="114" t="s">
        <v>89</v>
      </c>
      <c r="C84" s="115">
        <v>1849</v>
      </c>
      <c r="D84" s="116">
        <v>0.41577335375191415</v>
      </c>
      <c r="E84" s="115">
        <v>3254</v>
      </c>
      <c r="F84" s="116">
        <f t="shared" si="9"/>
        <v>0.75987020010816653</v>
      </c>
      <c r="G84" s="115">
        <v>3334</v>
      </c>
      <c r="H84" s="116">
        <f t="shared" si="9"/>
        <v>2.4585125998770829E-2</v>
      </c>
      <c r="I84" s="115">
        <v>1064</v>
      </c>
      <c r="J84" s="116">
        <f t="shared" si="9"/>
        <v>-0.68086382723455308</v>
      </c>
      <c r="K84" s="115">
        <v>1689</v>
      </c>
      <c r="L84" s="116">
        <f t="shared" si="9"/>
        <v>0.58740601503759393</v>
      </c>
      <c r="M84" s="115">
        <v>2557</v>
      </c>
      <c r="N84" s="116">
        <f>IFERROR(M84/K84-1,"-")</f>
        <v>0.51391355831853169</v>
      </c>
      <c r="O84" s="116">
        <f t="shared" si="10"/>
        <v>0.38290968090859923</v>
      </c>
    </row>
    <row r="85" spans="1:16" x14ac:dyDescent="0.25">
      <c r="A85" s="1">
        <v>11</v>
      </c>
      <c r="B85" s="114" t="s">
        <v>91</v>
      </c>
      <c r="C85" s="115">
        <v>934</v>
      </c>
      <c r="D85" s="116">
        <v>9.2397660818713367E-2</v>
      </c>
      <c r="E85" s="115">
        <v>1323</v>
      </c>
      <c r="F85" s="116">
        <f t="shared" si="9"/>
        <v>0.41648822269807284</v>
      </c>
      <c r="G85" s="115">
        <v>931</v>
      </c>
      <c r="H85" s="116">
        <f t="shared" si="9"/>
        <v>-0.29629629629629628</v>
      </c>
      <c r="I85" s="115">
        <v>634</v>
      </c>
      <c r="J85" s="116">
        <f t="shared" si="9"/>
        <v>-0.31901181525241673</v>
      </c>
      <c r="K85" s="115">
        <v>679</v>
      </c>
      <c r="L85" s="116">
        <f t="shared" si="9"/>
        <v>7.0977917981072558E-2</v>
      </c>
      <c r="M85" s="115"/>
      <c r="N85" s="116"/>
      <c r="O85" s="116"/>
    </row>
    <row r="86" spans="1:16" x14ac:dyDescent="0.25">
      <c r="A86" s="1">
        <v>12</v>
      </c>
      <c r="B86" s="114" t="s">
        <v>93</v>
      </c>
      <c r="C86" s="115">
        <v>940</v>
      </c>
      <c r="D86" s="116">
        <v>-0.40051020408163263</v>
      </c>
      <c r="E86" s="115">
        <v>1567</v>
      </c>
      <c r="F86" s="116">
        <f t="shared" si="9"/>
        <v>0.66702127659574462</v>
      </c>
      <c r="G86" s="115">
        <v>1333</v>
      </c>
      <c r="H86" s="116">
        <f t="shared" si="9"/>
        <v>-0.14932992980216975</v>
      </c>
      <c r="I86" s="115">
        <v>1001</v>
      </c>
      <c r="J86" s="116">
        <f t="shared" si="9"/>
        <v>-0.24906226556639155</v>
      </c>
      <c r="K86" s="115">
        <v>906</v>
      </c>
      <c r="L86" s="116">
        <f t="shared" si="9"/>
        <v>-9.4905094905094911E-2</v>
      </c>
      <c r="M86" s="115"/>
      <c r="N86" s="116"/>
      <c r="O86" s="116"/>
    </row>
    <row r="87" spans="1:16" ht="15.75" x14ac:dyDescent="0.25">
      <c r="B87" s="117" t="s">
        <v>30</v>
      </c>
      <c r="C87" s="118">
        <v>24890</v>
      </c>
      <c r="D87" s="119">
        <v>-0.32207544600299609</v>
      </c>
      <c r="E87" s="118">
        <v>20058</v>
      </c>
      <c r="F87" s="119">
        <f t="shared" si="9"/>
        <v>-0.1941341904379269</v>
      </c>
      <c r="G87" s="118">
        <v>34195</v>
      </c>
      <c r="H87" s="119">
        <f t="shared" si="9"/>
        <v>0.70480606241898491</v>
      </c>
      <c r="I87" s="118">
        <v>19943</v>
      </c>
      <c r="J87" s="119">
        <f t="shared" si="9"/>
        <v>-0.41678607983623339</v>
      </c>
      <c r="K87" s="118">
        <v>20738</v>
      </c>
      <c r="L87" s="119">
        <f t="shared" si="9"/>
        <v>3.9863611292182632E-2</v>
      </c>
      <c r="M87" s="118">
        <v>17562</v>
      </c>
      <c r="N87" s="119">
        <v>-8.3067926695556848E-2</v>
      </c>
      <c r="O87" s="119">
        <v>-0.23696558915537014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</row>
    <row r="92" spans="1:16" ht="48.75" customHeight="1" thickBot="1" x14ac:dyDescent="0.3">
      <c r="B92" s="270" t="s">
        <v>242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>
        <v>18112</v>
      </c>
      <c r="D97" s="116">
        <v>-5.7304949773590796E-2</v>
      </c>
      <c r="E97" s="115">
        <v>20204</v>
      </c>
      <c r="F97" s="116">
        <f t="shared" ref="F97:L109" si="11">IFERROR(E97/C97-1,"-")</f>
        <v>0.11550353356890453</v>
      </c>
      <c r="G97" s="115">
        <v>2870</v>
      </c>
      <c r="H97" s="116">
        <f t="shared" si="11"/>
        <v>-0.85794892100574138</v>
      </c>
      <c r="I97" s="115">
        <v>14854</v>
      </c>
      <c r="J97" s="116">
        <f t="shared" si="11"/>
        <v>4.1756097560975611</v>
      </c>
      <c r="K97" s="115">
        <v>20841</v>
      </c>
      <c r="L97" s="116">
        <f t="shared" si="11"/>
        <v>0.40305641578026119</v>
      </c>
      <c r="M97" s="115">
        <v>21618</v>
      </c>
      <c r="N97" s="116">
        <f t="shared" ref="N97:N103" si="12">IFERROR(M97/K97-1,"-")</f>
        <v>3.7282280120915612E-2</v>
      </c>
      <c r="O97" s="116">
        <f>M97/C97-1</f>
        <v>0.19357332155477036</v>
      </c>
    </row>
    <row r="98" spans="2:15" x14ac:dyDescent="0.25">
      <c r="B98" s="114" t="s">
        <v>73</v>
      </c>
      <c r="C98" s="115">
        <v>17667</v>
      </c>
      <c r="D98" s="116">
        <v>-7.3036360774437314E-2</v>
      </c>
      <c r="E98" s="115">
        <v>21087</v>
      </c>
      <c r="F98" s="116">
        <f t="shared" si="11"/>
        <v>0.19358125318390229</v>
      </c>
      <c r="G98" s="115">
        <v>2315</v>
      </c>
      <c r="H98" s="116">
        <f t="shared" si="11"/>
        <v>-0.89021672120263673</v>
      </c>
      <c r="I98" s="115">
        <v>20280</v>
      </c>
      <c r="J98" s="116">
        <f t="shared" si="11"/>
        <v>7.7602591792656579</v>
      </c>
      <c r="K98" s="115">
        <v>21940</v>
      </c>
      <c r="L98" s="116">
        <f t="shared" si="11"/>
        <v>8.1854043392505016E-2</v>
      </c>
      <c r="M98" s="115">
        <v>22578</v>
      </c>
      <c r="N98" s="116">
        <f t="shared" si="12"/>
        <v>2.9079307201458571E-2</v>
      </c>
      <c r="O98" s="116">
        <f>IFERROR(M98/C98-1,"-")</f>
        <v>0.27797588724741051</v>
      </c>
    </row>
    <row r="99" spans="2:15" x14ac:dyDescent="0.25">
      <c r="B99" s="114" t="s">
        <v>75</v>
      </c>
      <c r="C99" s="115">
        <v>17968</v>
      </c>
      <c r="D99" s="116">
        <v>-0.10948109233285419</v>
      </c>
      <c r="E99" s="115">
        <v>8379</v>
      </c>
      <c r="F99" s="116">
        <f t="shared" si="11"/>
        <v>-0.53367097061442559</v>
      </c>
      <c r="G99" s="115">
        <v>2315</v>
      </c>
      <c r="H99" s="116">
        <f t="shared" si="11"/>
        <v>-0.72371404702231767</v>
      </c>
      <c r="I99" s="115">
        <v>20754</v>
      </c>
      <c r="J99" s="116">
        <f t="shared" si="11"/>
        <v>7.9650107991360688</v>
      </c>
      <c r="K99" s="115">
        <v>19906</v>
      </c>
      <c r="L99" s="116">
        <f t="shared" si="11"/>
        <v>-4.0859593331405986E-2</v>
      </c>
      <c r="M99" s="115">
        <v>25016</v>
      </c>
      <c r="N99" s="116">
        <f t="shared" si="12"/>
        <v>0.25670652064704114</v>
      </c>
      <c r="O99" s="116">
        <f t="shared" ref="O99:O103" si="13">IFERROR(M99/C99-1,"-")</f>
        <v>0.3922528940338379</v>
      </c>
    </row>
    <row r="100" spans="2:15" x14ac:dyDescent="0.25">
      <c r="B100" s="114" t="s">
        <v>77</v>
      </c>
      <c r="C100" s="115">
        <v>15147</v>
      </c>
      <c r="D100" s="116">
        <v>-5.8666335218445109E-2</v>
      </c>
      <c r="E100" s="115">
        <v>0</v>
      </c>
      <c r="F100" s="116">
        <f t="shared" si="11"/>
        <v>-1</v>
      </c>
      <c r="G100" s="115">
        <v>2138</v>
      </c>
      <c r="H100" s="116" t="str">
        <f t="shared" si="11"/>
        <v>-</v>
      </c>
      <c r="I100" s="115">
        <v>20840</v>
      </c>
      <c r="J100" s="116">
        <f t="shared" si="11"/>
        <v>8.7474275023386348</v>
      </c>
      <c r="K100" s="115">
        <v>19500</v>
      </c>
      <c r="L100" s="116">
        <f t="shared" si="11"/>
        <v>-6.4299424184261045E-2</v>
      </c>
      <c r="M100" s="115">
        <v>20822</v>
      </c>
      <c r="N100" s="116">
        <f t="shared" si="12"/>
        <v>6.7794871794871758E-2</v>
      </c>
      <c r="O100" s="116">
        <f t="shared" si="13"/>
        <v>0.37466164917145317</v>
      </c>
    </row>
    <row r="101" spans="2:15" x14ac:dyDescent="0.25">
      <c r="B101" s="114" t="s">
        <v>79</v>
      </c>
      <c r="C101" s="115">
        <v>11468</v>
      </c>
      <c r="D101" s="116">
        <v>-0.3419784255221483</v>
      </c>
      <c r="E101" s="115">
        <v>0</v>
      </c>
      <c r="F101" s="116">
        <f t="shared" si="11"/>
        <v>-1</v>
      </c>
      <c r="G101" s="115">
        <v>2736</v>
      </c>
      <c r="H101" s="116" t="str">
        <f t="shared" si="11"/>
        <v>-</v>
      </c>
      <c r="I101" s="115">
        <v>17394</v>
      </c>
      <c r="J101" s="116">
        <f t="shared" si="11"/>
        <v>5.3574561403508776</v>
      </c>
      <c r="K101" s="115">
        <v>19075</v>
      </c>
      <c r="L101" s="116">
        <f t="shared" si="11"/>
        <v>9.664252040933663E-2</v>
      </c>
      <c r="M101" s="115">
        <v>21243</v>
      </c>
      <c r="N101" s="116">
        <f t="shared" si="12"/>
        <v>0.11365661861074705</v>
      </c>
      <c r="O101" s="116">
        <f t="shared" si="13"/>
        <v>0.85237181723055455</v>
      </c>
    </row>
    <row r="102" spans="2:15" x14ac:dyDescent="0.25">
      <c r="B102" s="114" t="s">
        <v>81</v>
      </c>
      <c r="C102" s="115">
        <v>16941</v>
      </c>
      <c r="D102" s="116">
        <v>1.8946228798267795E-2</v>
      </c>
      <c r="E102" s="115">
        <v>0</v>
      </c>
      <c r="F102" s="116">
        <f t="shared" si="11"/>
        <v>-1</v>
      </c>
      <c r="G102" s="115">
        <v>1795</v>
      </c>
      <c r="H102" s="116" t="str">
        <f t="shared" si="11"/>
        <v>-</v>
      </c>
      <c r="I102" s="115">
        <v>16905</v>
      </c>
      <c r="J102" s="116">
        <f t="shared" si="11"/>
        <v>8.4178272980501401</v>
      </c>
      <c r="K102" s="115">
        <v>17566</v>
      </c>
      <c r="L102" s="116">
        <f t="shared" si="11"/>
        <v>3.9100857734398087E-2</v>
      </c>
      <c r="M102" s="115">
        <v>20107</v>
      </c>
      <c r="N102" s="116">
        <f t="shared" si="12"/>
        <v>0.14465444608903555</v>
      </c>
      <c r="O102" s="116">
        <f t="shared" si="13"/>
        <v>0.18688389115164394</v>
      </c>
    </row>
    <row r="103" spans="2:15" x14ac:dyDescent="0.25">
      <c r="B103" s="114" t="s">
        <v>83</v>
      </c>
      <c r="C103" s="115">
        <v>18132</v>
      </c>
      <c r="D103" s="116">
        <v>-2.9543994861913947E-2</v>
      </c>
      <c r="E103" s="115">
        <v>0</v>
      </c>
      <c r="F103" s="116">
        <f t="shared" si="11"/>
        <v>-1</v>
      </c>
      <c r="G103" s="115">
        <v>6095</v>
      </c>
      <c r="H103" s="116" t="str">
        <f t="shared" si="11"/>
        <v>-</v>
      </c>
      <c r="I103" s="115">
        <v>19076</v>
      </c>
      <c r="J103" s="116">
        <f t="shared" si="11"/>
        <v>2.1297785069729285</v>
      </c>
      <c r="K103" s="115">
        <v>19975</v>
      </c>
      <c r="L103" s="116">
        <f t="shared" si="11"/>
        <v>4.7127280352275092E-2</v>
      </c>
      <c r="M103" s="115">
        <v>20781</v>
      </c>
      <c r="N103" s="116">
        <f t="shared" si="12"/>
        <v>4.0350438047559445E-2</v>
      </c>
      <c r="O103" s="116">
        <f t="shared" si="13"/>
        <v>0.14609530112508273</v>
      </c>
    </row>
    <row r="104" spans="2:15" x14ac:dyDescent="0.25">
      <c r="B104" s="114" t="s">
        <v>85</v>
      </c>
      <c r="C104" s="115">
        <v>17564</v>
      </c>
      <c r="D104" s="116">
        <v>-2.1831142793495184E-2</v>
      </c>
      <c r="E104" s="115">
        <v>5250</v>
      </c>
      <c r="F104" s="116">
        <f t="shared" si="11"/>
        <v>-0.70109314506946019</v>
      </c>
      <c r="G104" s="115">
        <v>9629</v>
      </c>
      <c r="H104" s="116">
        <f t="shared" si="11"/>
        <v>0.834095238095238</v>
      </c>
      <c r="I104" s="115">
        <v>19139</v>
      </c>
      <c r="J104" s="116">
        <f t="shared" si="11"/>
        <v>0.9876414996365146</v>
      </c>
      <c r="K104" s="115">
        <v>21237</v>
      </c>
      <c r="L104" s="116">
        <f t="shared" si="11"/>
        <v>0.10961910235644501</v>
      </c>
      <c r="M104" s="115">
        <v>20311</v>
      </c>
      <c r="N104" s="116">
        <f>IFERROR(M104/K104-1,"-")</f>
        <v>-4.3603145453689263E-2</v>
      </c>
      <c r="O104" s="116">
        <f>IFERROR(M104/C104-1,"-")</f>
        <v>0.15639945342746531</v>
      </c>
    </row>
    <row r="105" spans="2:15" x14ac:dyDescent="0.25">
      <c r="B105" s="114" t="s">
        <v>87</v>
      </c>
      <c r="C105" s="115">
        <v>16313</v>
      </c>
      <c r="D105" s="116">
        <v>-6.4299644373064124E-2</v>
      </c>
      <c r="E105" s="115">
        <v>1747</v>
      </c>
      <c r="F105" s="116">
        <f t="shared" si="11"/>
        <v>-0.89290749708821182</v>
      </c>
      <c r="G105" s="115">
        <v>10075</v>
      </c>
      <c r="H105" s="116">
        <f t="shared" si="11"/>
        <v>4.7670291929021182</v>
      </c>
      <c r="I105" s="115">
        <v>16684</v>
      </c>
      <c r="J105" s="116">
        <f t="shared" si="11"/>
        <v>0.65598014888337475</v>
      </c>
      <c r="K105" s="115">
        <v>18724</v>
      </c>
      <c r="L105" s="116">
        <f t="shared" si="11"/>
        <v>0.12227283625029961</v>
      </c>
      <c r="M105" s="115">
        <v>18344</v>
      </c>
      <c r="N105" s="116">
        <f>IFERROR(M105/K105-1,"-")</f>
        <v>-2.0294808801538111E-2</v>
      </c>
      <c r="O105" s="116">
        <f>IFERROR(M105/C105-1,"-")</f>
        <v>0.12450193097529572</v>
      </c>
    </row>
    <row r="106" spans="2:15" x14ac:dyDescent="0.25">
      <c r="B106" s="114" t="s">
        <v>89</v>
      </c>
      <c r="C106" s="115">
        <v>18945</v>
      </c>
      <c r="D106" s="116">
        <v>-8.1810691610526787E-2</v>
      </c>
      <c r="E106" s="115">
        <v>2909</v>
      </c>
      <c r="F106" s="116">
        <f t="shared" si="11"/>
        <v>-0.84645025072578517</v>
      </c>
      <c r="G106" s="115">
        <v>18826</v>
      </c>
      <c r="H106" s="116">
        <f t="shared" si="11"/>
        <v>5.4716397387418354</v>
      </c>
      <c r="I106" s="115">
        <v>20676</v>
      </c>
      <c r="J106" s="116">
        <f t="shared" si="11"/>
        <v>9.8268352278763516E-2</v>
      </c>
      <c r="K106" s="115">
        <v>22630</v>
      </c>
      <c r="L106" s="116">
        <f t="shared" si="11"/>
        <v>9.4505707100019265E-2</v>
      </c>
      <c r="M106" s="115">
        <v>23852</v>
      </c>
      <c r="N106" s="116">
        <f>IFERROR(M106/K106-1,"-")</f>
        <v>5.3999116217410492E-2</v>
      </c>
      <c r="O106" s="116">
        <f>IFERROR(M106/C106-1,"-")</f>
        <v>0.2590129321720771</v>
      </c>
    </row>
    <row r="107" spans="2:15" x14ac:dyDescent="0.25">
      <c r="B107" s="114" t="s">
        <v>91</v>
      </c>
      <c r="C107" s="115">
        <v>17632</v>
      </c>
      <c r="D107" s="116">
        <v>-4.1999456669383317E-2</v>
      </c>
      <c r="E107" s="115">
        <v>3366</v>
      </c>
      <c r="F107" s="116">
        <f t="shared" si="11"/>
        <v>-0.8090970961887477</v>
      </c>
      <c r="G107" s="115">
        <v>18590</v>
      </c>
      <c r="H107" s="116">
        <f t="shared" si="11"/>
        <v>4.522875816993464</v>
      </c>
      <c r="I107" s="115">
        <v>19991</v>
      </c>
      <c r="J107" s="116">
        <f t="shared" si="11"/>
        <v>7.5363098440021536E-2</v>
      </c>
      <c r="K107" s="115">
        <v>22923</v>
      </c>
      <c r="L107" s="116">
        <f t="shared" si="11"/>
        <v>0.14666599969986494</v>
      </c>
      <c r="M107" s="115"/>
      <c r="N107" s="116"/>
      <c r="O107" s="116"/>
    </row>
    <row r="108" spans="2:15" x14ac:dyDescent="0.25">
      <c r="B108" s="114" t="s">
        <v>93</v>
      </c>
      <c r="C108" s="115">
        <v>18758</v>
      </c>
      <c r="D108" s="116">
        <v>2.1328783192919865E-4</v>
      </c>
      <c r="E108" s="115">
        <v>4406</v>
      </c>
      <c r="F108" s="116">
        <f t="shared" si="11"/>
        <v>-0.76511355155133809</v>
      </c>
      <c r="G108" s="115">
        <v>17746</v>
      </c>
      <c r="H108" s="116">
        <f t="shared" si="11"/>
        <v>3.0276895142986833</v>
      </c>
      <c r="I108" s="115">
        <v>21463</v>
      </c>
      <c r="J108" s="116">
        <f t="shared" si="11"/>
        <v>0.2094556519779105</v>
      </c>
      <c r="K108" s="115">
        <v>22259</v>
      </c>
      <c r="L108" s="116">
        <f t="shared" si="11"/>
        <v>3.7087080091319891E-2</v>
      </c>
      <c r="M108" s="115"/>
      <c r="N108" s="116"/>
      <c r="O108" s="116"/>
    </row>
    <row r="109" spans="2:15" ht="15.75" x14ac:dyDescent="0.25">
      <c r="B109" s="117" t="s">
        <v>30</v>
      </c>
      <c r="C109" s="118">
        <v>204647</v>
      </c>
      <c r="D109" s="119">
        <v>-7.1727297468928586E-2</v>
      </c>
      <c r="E109" s="118">
        <v>69842</v>
      </c>
      <c r="F109" s="119">
        <f t="shared" si="11"/>
        <v>-0.65871964895649582</v>
      </c>
      <c r="G109" s="118">
        <v>95130</v>
      </c>
      <c r="H109" s="119">
        <f t="shared" si="11"/>
        <v>0.36207439649494577</v>
      </c>
      <c r="I109" s="118">
        <v>228056</v>
      </c>
      <c r="J109" s="119">
        <f t="shared" si="11"/>
        <v>1.3973089456533163</v>
      </c>
      <c r="K109" s="118">
        <v>246576</v>
      </c>
      <c r="L109" s="119">
        <f t="shared" si="11"/>
        <v>8.1208124320342412E-2</v>
      </c>
      <c r="M109" s="118">
        <v>214672</v>
      </c>
      <c r="N109" s="119">
        <v>6.5930464661310584E-2</v>
      </c>
      <c r="O109" s="119">
        <v>0.2758577652044194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</row>
    <row r="114" spans="1:16" ht="48.75" customHeight="1" thickBot="1" x14ac:dyDescent="0.3">
      <c r="B114" s="270" t="s">
        <v>243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 ",RIGHT(2019,2),"/",RIGHT(2018,2))</f>
        <v>var 19/18</v>
      </c>
      <c r="E118" s="113" t="s">
        <v>69</v>
      </c>
      <c r="F118" s="112" t="str">
        <f>CONCATENATE("var ",RIGHT(E117,2),"/",RIGHT(E117-1,2))</f>
        <v>var 20/19</v>
      </c>
      <c r="G118" s="113" t="s">
        <v>69</v>
      </c>
      <c r="H118" s="112" t="str">
        <f>CONCATENATE("var ",RIGHT(G117,2),"/",RIGHT(G117-1,2))</f>
        <v>var 21/20</v>
      </c>
      <c r="I118" s="113" t="s">
        <v>69</v>
      </c>
      <c r="J118" s="112" t="str">
        <f>CONCATENATE("var ",RIGHT(I117,2),"/",RIGHT(I117-1,2))</f>
        <v>var 22/21</v>
      </c>
      <c r="K118" s="113" t="s">
        <v>69</v>
      </c>
      <c r="L118" s="112" t="str">
        <f>CONCATENATE("var ",RIGHT(K117,2),"/",RIGHT(K117-1,2))</f>
        <v>var 23/22</v>
      </c>
      <c r="M118" s="113" t="s">
        <v>69</v>
      </c>
      <c r="N118" s="112" t="str">
        <f>CONCATENATE("var ",RIGHT(M117,2),"/",RIGHT(M117-1,2))</f>
        <v>var 24/23</v>
      </c>
      <c r="O118" s="112" t="str">
        <f>CONCATENATE("var ",RIGHT(M117,2),"/",RIGHT(2019,2))</f>
        <v>var 24/19</v>
      </c>
    </row>
    <row r="119" spans="1:16" x14ac:dyDescent="0.25">
      <c r="B119" s="114" t="s">
        <v>71</v>
      </c>
      <c r="C119" s="115">
        <v>7969</v>
      </c>
      <c r="D119" s="116">
        <v>-7.4555800720009335E-2</v>
      </c>
      <c r="E119" s="115">
        <v>8678</v>
      </c>
      <c r="F119" s="116">
        <f t="shared" ref="F119:L131" si="14">IFERROR(E119/C119-1,"-")</f>
        <v>8.8969757811519612E-2</v>
      </c>
      <c r="G119" s="115">
        <v>119</v>
      </c>
      <c r="H119" s="116">
        <f t="shared" si="14"/>
        <v>-0.98628716294076979</v>
      </c>
      <c r="I119" s="115">
        <v>4593</v>
      </c>
      <c r="J119" s="116">
        <f t="shared" si="14"/>
        <v>37.596638655462186</v>
      </c>
      <c r="K119" s="115">
        <v>7748</v>
      </c>
      <c r="L119" s="116">
        <f t="shared" si="14"/>
        <v>0.68691487045504029</v>
      </c>
      <c r="M119" s="115">
        <v>8574</v>
      </c>
      <c r="N119" s="116">
        <f t="shared" ref="N119:N125" si="15">IFERROR(M119/K119-1,"-")</f>
        <v>0.10660815694372738</v>
      </c>
      <c r="O119" s="116">
        <f>M119/C119-1</f>
        <v>7.5919186849040088E-2</v>
      </c>
    </row>
    <row r="120" spans="1:16" x14ac:dyDescent="0.25">
      <c r="B120" s="114" t="s">
        <v>73</v>
      </c>
      <c r="C120" s="115">
        <v>8106</v>
      </c>
      <c r="D120" s="116">
        <v>-6.1805555555555558E-2</v>
      </c>
      <c r="E120" s="115">
        <v>8839</v>
      </c>
      <c r="F120" s="116">
        <f t="shared" si="14"/>
        <v>9.0426844312854637E-2</v>
      </c>
      <c r="G120" s="115">
        <v>85</v>
      </c>
      <c r="H120" s="116">
        <f t="shared" si="14"/>
        <v>-0.99038352754836523</v>
      </c>
      <c r="I120" s="115">
        <v>7429</v>
      </c>
      <c r="J120" s="116">
        <f t="shared" si="14"/>
        <v>86.4</v>
      </c>
      <c r="K120" s="115">
        <v>8576</v>
      </c>
      <c r="L120" s="116">
        <f t="shared" si="14"/>
        <v>0.15439493875353349</v>
      </c>
      <c r="M120" s="115">
        <v>9308</v>
      </c>
      <c r="N120" s="116">
        <f t="shared" si="15"/>
        <v>8.5354477611940371E-2</v>
      </c>
      <c r="O120" s="116">
        <f>IFERROR(M120/C120-1,"-")</f>
        <v>0.14828522082408102</v>
      </c>
    </row>
    <row r="121" spans="1:16" x14ac:dyDescent="0.25">
      <c r="B121" s="114" t="s">
        <v>75</v>
      </c>
      <c r="C121" s="115">
        <v>7978</v>
      </c>
      <c r="D121" s="116">
        <v>-0.1250274182934854</v>
      </c>
      <c r="E121" s="115">
        <v>4215</v>
      </c>
      <c r="F121" s="116">
        <f t="shared" si="14"/>
        <v>-0.47167209827024315</v>
      </c>
      <c r="G121" s="115">
        <v>65</v>
      </c>
      <c r="H121" s="116">
        <f t="shared" si="14"/>
        <v>-0.98457888493475687</v>
      </c>
      <c r="I121" s="115">
        <v>8841</v>
      </c>
      <c r="J121" s="116">
        <f t="shared" si="14"/>
        <v>135.01538461538462</v>
      </c>
      <c r="K121" s="115">
        <v>7226</v>
      </c>
      <c r="L121" s="116">
        <f t="shared" si="14"/>
        <v>-0.18267164347924447</v>
      </c>
      <c r="M121" s="115">
        <v>9445</v>
      </c>
      <c r="N121" s="116">
        <f t="shared" si="15"/>
        <v>0.30708552449487958</v>
      </c>
      <c r="O121" s="116">
        <f t="shared" ref="O121:O125" si="16">IFERROR(M121/C121-1,"-")</f>
        <v>0.18388067184758095</v>
      </c>
    </row>
    <row r="122" spans="1:16" x14ac:dyDescent="0.25">
      <c r="B122" s="114" t="s">
        <v>77</v>
      </c>
      <c r="C122" s="115">
        <v>6646</v>
      </c>
      <c r="D122" s="116">
        <v>-5.1113649343232481E-2</v>
      </c>
      <c r="E122" s="115">
        <v>0</v>
      </c>
      <c r="F122" s="116">
        <f t="shared" si="14"/>
        <v>-1</v>
      </c>
      <c r="G122" s="115">
        <v>43</v>
      </c>
      <c r="H122" s="116" t="str">
        <f t="shared" si="14"/>
        <v>-</v>
      </c>
      <c r="I122" s="115">
        <v>9017</v>
      </c>
      <c r="J122" s="116">
        <f t="shared" si="14"/>
        <v>208.69767441860466</v>
      </c>
      <c r="K122" s="115">
        <v>7139</v>
      </c>
      <c r="L122" s="116">
        <f t="shared" si="14"/>
        <v>-0.20827326161694582</v>
      </c>
      <c r="M122" s="115">
        <v>8977</v>
      </c>
      <c r="N122" s="116">
        <f t="shared" si="15"/>
        <v>0.25745902787505259</v>
      </c>
      <c r="O122" s="116">
        <f t="shared" si="16"/>
        <v>0.35073728558531458</v>
      </c>
    </row>
    <row r="123" spans="1:16" x14ac:dyDescent="0.25">
      <c r="B123" s="114" t="s">
        <v>79</v>
      </c>
      <c r="C123" s="115">
        <v>5591</v>
      </c>
      <c r="D123" s="116">
        <v>-0.43769486070602437</v>
      </c>
      <c r="E123" s="115">
        <v>0</v>
      </c>
      <c r="F123" s="116">
        <f t="shared" si="14"/>
        <v>-1</v>
      </c>
      <c r="G123" s="115">
        <v>56</v>
      </c>
      <c r="H123" s="116" t="str">
        <f t="shared" si="14"/>
        <v>-</v>
      </c>
      <c r="I123" s="115">
        <v>8204</v>
      </c>
      <c r="J123" s="116">
        <f t="shared" si="14"/>
        <v>145.5</v>
      </c>
      <c r="K123" s="115">
        <v>8883</v>
      </c>
      <c r="L123" s="116">
        <f t="shared" si="14"/>
        <v>8.2764505119453879E-2</v>
      </c>
      <c r="M123" s="115">
        <v>10301</v>
      </c>
      <c r="N123" s="116">
        <f t="shared" si="15"/>
        <v>0.15963075537543614</v>
      </c>
      <c r="O123" s="116">
        <f t="shared" si="16"/>
        <v>0.8424253264174566</v>
      </c>
    </row>
    <row r="124" spans="1:16" x14ac:dyDescent="0.25">
      <c r="B124" s="114" t="s">
        <v>81</v>
      </c>
      <c r="C124" s="115">
        <v>9132</v>
      </c>
      <c r="D124" s="116">
        <v>-4.0453924556057563E-2</v>
      </c>
      <c r="E124" s="115">
        <v>0</v>
      </c>
      <c r="F124" s="116">
        <f t="shared" si="14"/>
        <v>-1</v>
      </c>
      <c r="G124" s="115">
        <v>90</v>
      </c>
      <c r="H124" s="116" t="str">
        <f t="shared" si="14"/>
        <v>-</v>
      </c>
      <c r="I124" s="115">
        <v>7353</v>
      </c>
      <c r="J124" s="116">
        <f t="shared" si="14"/>
        <v>80.7</v>
      </c>
      <c r="K124" s="115">
        <v>8301</v>
      </c>
      <c r="L124" s="116">
        <f t="shared" si="14"/>
        <v>0.12892696858425134</v>
      </c>
      <c r="M124" s="115">
        <v>10338</v>
      </c>
      <c r="N124" s="116">
        <f t="shared" si="15"/>
        <v>0.24539212143115297</v>
      </c>
      <c r="O124" s="116">
        <f t="shared" si="16"/>
        <v>0.13206307490144553</v>
      </c>
    </row>
    <row r="125" spans="1:16" x14ac:dyDescent="0.25">
      <c r="B125" s="114" t="s">
        <v>83</v>
      </c>
      <c r="C125" s="115">
        <v>9239</v>
      </c>
      <c r="D125" s="116">
        <v>-0.13726771874124566</v>
      </c>
      <c r="E125" s="115">
        <v>0</v>
      </c>
      <c r="F125" s="116">
        <f t="shared" si="14"/>
        <v>-1</v>
      </c>
      <c r="G125" s="115">
        <v>659</v>
      </c>
      <c r="H125" s="116" t="str">
        <f t="shared" si="14"/>
        <v>-</v>
      </c>
      <c r="I125" s="115">
        <v>8399</v>
      </c>
      <c r="J125" s="116">
        <f t="shared" si="14"/>
        <v>11.745068285280729</v>
      </c>
      <c r="K125" s="115">
        <v>9581</v>
      </c>
      <c r="L125" s="116">
        <f t="shared" si="14"/>
        <v>0.14073103940945342</v>
      </c>
      <c r="M125" s="115">
        <v>10171</v>
      </c>
      <c r="N125" s="116">
        <f t="shared" si="15"/>
        <v>6.1580210833942273E-2</v>
      </c>
      <c r="O125" s="116">
        <f t="shared" si="16"/>
        <v>0.1008767182595518</v>
      </c>
    </row>
    <row r="126" spans="1:16" x14ac:dyDescent="0.25">
      <c r="B126" s="114" t="s">
        <v>85</v>
      </c>
      <c r="C126" s="115">
        <v>10019</v>
      </c>
      <c r="D126" s="116">
        <v>-1.4169044573452694E-2</v>
      </c>
      <c r="E126" s="115">
        <v>302</v>
      </c>
      <c r="F126" s="116">
        <f t="shared" si="14"/>
        <v>-0.96985727118474896</v>
      </c>
      <c r="G126" s="115">
        <v>2900</v>
      </c>
      <c r="H126" s="116">
        <f t="shared" si="14"/>
        <v>8.6026490066225172</v>
      </c>
      <c r="I126" s="115">
        <v>9415</v>
      </c>
      <c r="J126" s="116">
        <f t="shared" si="14"/>
        <v>2.2465517241379311</v>
      </c>
      <c r="K126" s="115">
        <v>10320</v>
      </c>
      <c r="L126" s="116">
        <f t="shared" si="14"/>
        <v>9.6123207647371256E-2</v>
      </c>
      <c r="M126" s="115">
        <v>10030</v>
      </c>
      <c r="N126" s="116">
        <f>IFERROR(M126/K126-1,"-")</f>
        <v>-2.81007751937985E-2</v>
      </c>
      <c r="O126" s="116">
        <f>IFERROR(M126/C126-1,"-")</f>
        <v>1.0979139634694768E-3</v>
      </c>
    </row>
    <row r="127" spans="1:16" x14ac:dyDescent="0.25">
      <c r="B127" s="114" t="s">
        <v>87</v>
      </c>
      <c r="C127" s="115">
        <v>8668</v>
      </c>
      <c r="D127" s="116">
        <v>-6.3323968013831888E-2</v>
      </c>
      <c r="E127" s="115">
        <v>247</v>
      </c>
      <c r="F127" s="116">
        <f t="shared" si="14"/>
        <v>-0.97150438394093219</v>
      </c>
      <c r="G127" s="115">
        <v>2693</v>
      </c>
      <c r="H127" s="116">
        <f t="shared" si="14"/>
        <v>9.902834008097166</v>
      </c>
      <c r="I127" s="115">
        <v>8053</v>
      </c>
      <c r="J127" s="116">
        <f t="shared" si="14"/>
        <v>1.9903453397697737</v>
      </c>
      <c r="K127" s="115">
        <v>9284</v>
      </c>
      <c r="L127" s="116">
        <f t="shared" si="14"/>
        <v>0.15286228734633056</v>
      </c>
      <c r="M127" s="115">
        <v>9243</v>
      </c>
      <c r="N127" s="116">
        <f>IFERROR(M127/K127-1,"-")</f>
        <v>-4.4161999138302432E-3</v>
      </c>
      <c r="O127" s="116">
        <f>IFERROR(M127/C127-1,"-")</f>
        <v>6.6335948315643822E-2</v>
      </c>
    </row>
    <row r="128" spans="1:16" x14ac:dyDescent="0.25">
      <c r="A128" s="120"/>
      <c r="B128" s="114" t="s">
        <v>89</v>
      </c>
      <c r="C128" s="115">
        <v>9864</v>
      </c>
      <c r="D128" s="116">
        <v>-7.9764903442485324E-2</v>
      </c>
      <c r="E128" s="115">
        <v>683</v>
      </c>
      <c r="F128" s="116">
        <f t="shared" si="14"/>
        <v>-0.93075831305758316</v>
      </c>
      <c r="G128" s="115">
        <v>6991</v>
      </c>
      <c r="H128" s="116">
        <f t="shared" si="14"/>
        <v>9.2357247437774532</v>
      </c>
      <c r="I128" s="115">
        <v>9529</v>
      </c>
      <c r="J128" s="116">
        <f t="shared" si="14"/>
        <v>0.36303819196109277</v>
      </c>
      <c r="K128" s="115">
        <v>10847</v>
      </c>
      <c r="L128" s="116">
        <f t="shared" si="14"/>
        <v>0.13831461853289961</v>
      </c>
      <c r="M128" s="115">
        <v>11119</v>
      </c>
      <c r="N128" s="116">
        <f>IFERROR(M128/K128-1,"-")</f>
        <v>2.5076057896192605E-2</v>
      </c>
      <c r="O128" s="116">
        <f>IFERROR(M128/C128-1,"-")</f>
        <v>0.12723033252230342</v>
      </c>
    </row>
    <row r="129" spans="2:16" x14ac:dyDescent="0.25">
      <c r="B129" s="114" t="s">
        <v>91</v>
      </c>
      <c r="C129" s="115">
        <v>8271</v>
      </c>
      <c r="D129" s="116">
        <v>-9.4383006679075843E-2</v>
      </c>
      <c r="E129" s="115">
        <v>1361</v>
      </c>
      <c r="F129" s="116">
        <f t="shared" si="14"/>
        <v>-0.83544915971466571</v>
      </c>
      <c r="G129" s="115">
        <v>7004</v>
      </c>
      <c r="H129" s="116">
        <f t="shared" si="14"/>
        <v>4.1462160176340923</v>
      </c>
      <c r="I129" s="115">
        <v>7510</v>
      </c>
      <c r="J129" s="116">
        <f t="shared" si="14"/>
        <v>7.2244431753283767E-2</v>
      </c>
      <c r="K129" s="115">
        <v>9244</v>
      </c>
      <c r="L129" s="116">
        <f t="shared" si="14"/>
        <v>0.23089214380825562</v>
      </c>
      <c r="M129" s="115"/>
      <c r="N129" s="116"/>
      <c r="O129" s="116"/>
    </row>
    <row r="130" spans="2:16" x14ac:dyDescent="0.25">
      <c r="B130" s="114" t="s">
        <v>93</v>
      </c>
      <c r="C130" s="115">
        <v>9100</v>
      </c>
      <c r="D130" s="116">
        <v>7.8582434514637978E-2</v>
      </c>
      <c r="E130" s="115">
        <v>1252</v>
      </c>
      <c r="F130" s="116">
        <f t="shared" si="14"/>
        <v>-0.86241758241758237</v>
      </c>
      <c r="G130" s="115">
        <v>5762</v>
      </c>
      <c r="H130" s="116">
        <f t="shared" si="14"/>
        <v>3.6022364217252401</v>
      </c>
      <c r="I130" s="115">
        <v>8219</v>
      </c>
      <c r="J130" s="116">
        <f t="shared" si="14"/>
        <v>0.42641443943075319</v>
      </c>
      <c r="K130" s="115">
        <v>8681</v>
      </c>
      <c r="L130" s="116">
        <f t="shared" si="14"/>
        <v>5.6211217909721389E-2</v>
      </c>
      <c r="M130" s="115"/>
      <c r="N130" s="116"/>
      <c r="O130" s="116"/>
    </row>
    <row r="131" spans="2:16" ht="15.75" x14ac:dyDescent="0.25">
      <c r="B131" s="117" t="s">
        <v>30</v>
      </c>
      <c r="C131" s="118">
        <v>100583</v>
      </c>
      <c r="D131" s="119">
        <v>-9.5866891989069503E-2</v>
      </c>
      <c r="E131" s="118">
        <v>26093</v>
      </c>
      <c r="F131" s="119">
        <f t="shared" si="14"/>
        <v>-0.7405824045812911</v>
      </c>
      <c r="G131" s="118">
        <v>26467</v>
      </c>
      <c r="H131" s="119">
        <f t="shared" si="14"/>
        <v>1.4333346108151623E-2</v>
      </c>
      <c r="I131" s="118">
        <v>96562</v>
      </c>
      <c r="J131" s="119">
        <f t="shared" si="14"/>
        <v>2.6483923376279894</v>
      </c>
      <c r="K131" s="118">
        <v>105830</v>
      </c>
      <c r="L131" s="119">
        <f t="shared" si="14"/>
        <v>9.5979785008595497E-2</v>
      </c>
      <c r="M131" s="118">
        <v>97506</v>
      </c>
      <c r="N131" s="119">
        <v>0.10922018087708318</v>
      </c>
      <c r="O131" s="119">
        <v>0.17177810892659706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244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 ",RIGHT(2019,2),"/",RIGHT(2018,2))</f>
        <v>var 19/18</v>
      </c>
      <c r="E140" s="113" t="s">
        <v>69</v>
      </c>
      <c r="F140" s="112" t="str">
        <f>CONCATENATE("var ",RIGHT(E139,2),"/",RIGHT(E139-1,2))</f>
        <v>var 20/19</v>
      </c>
      <c r="G140" s="113" t="s">
        <v>69</v>
      </c>
      <c r="H140" s="112" t="str">
        <f>CONCATENATE("var ",RIGHT(G139,2),"/",RIGHT(G139-1,2))</f>
        <v>var 21/20</v>
      </c>
      <c r="I140" s="113" t="s">
        <v>69</v>
      </c>
      <c r="J140" s="112" t="str">
        <f>CONCATENATE("var ",RIGHT(I139,2),"/",RIGHT(I139-1,2))</f>
        <v>var 22/21</v>
      </c>
      <c r="K140" s="113" t="s">
        <v>69</v>
      </c>
      <c r="L140" s="112" t="str">
        <f>CONCATENATE("var ",RIGHT(K139,2),"/",RIGHT(K139-1,2))</f>
        <v>var 23/22</v>
      </c>
      <c r="M140" s="113" t="s">
        <v>69</v>
      </c>
      <c r="N140" s="112" t="str">
        <f>CONCATENATE("var ",RIGHT(M139,2),"/",RIGHT(M139-1,2))</f>
        <v>var 24/23</v>
      </c>
      <c r="O140" s="112" t="str">
        <f>CONCATENATE("var ",RIGHT(M139,2),"/",RIGHT(2019,2))</f>
        <v>var 24/19</v>
      </c>
    </row>
    <row r="141" spans="2:16" x14ac:dyDescent="0.25">
      <c r="B141" s="114" t="s">
        <v>71</v>
      </c>
      <c r="C141" s="115">
        <v>1160</v>
      </c>
      <c r="D141" s="116">
        <v>3.7567084078711899E-2</v>
      </c>
      <c r="E141" s="115">
        <v>1507</v>
      </c>
      <c r="F141" s="116">
        <f t="shared" ref="F141:L153" si="17">IFERROR(E141/C141-1,"-")</f>
        <v>0.29913793103448283</v>
      </c>
      <c r="G141" s="115">
        <v>239</v>
      </c>
      <c r="H141" s="116">
        <f t="shared" si="17"/>
        <v>-0.8414067684140677</v>
      </c>
      <c r="I141" s="115">
        <v>1070</v>
      </c>
      <c r="J141" s="116">
        <f t="shared" si="17"/>
        <v>3.476987447698745</v>
      </c>
      <c r="K141" s="115">
        <v>1623</v>
      </c>
      <c r="L141" s="116">
        <f t="shared" si="17"/>
        <v>0.51682242990654204</v>
      </c>
      <c r="M141" s="115">
        <v>1605</v>
      </c>
      <c r="N141" s="116">
        <f t="shared" ref="N141:N147" si="18">IFERROR(M141/K141-1,"-")</f>
        <v>-1.1090573012939031E-2</v>
      </c>
      <c r="O141" s="116">
        <f>M141/C141-1</f>
        <v>0.38362068965517238</v>
      </c>
    </row>
    <row r="142" spans="2:16" x14ac:dyDescent="0.25">
      <c r="B142" s="114" t="s">
        <v>73</v>
      </c>
      <c r="C142" s="115">
        <v>1192</v>
      </c>
      <c r="D142" s="116">
        <v>3.3670033670034627E-3</v>
      </c>
      <c r="E142" s="115">
        <v>1212</v>
      </c>
      <c r="F142" s="116">
        <f t="shared" si="17"/>
        <v>1.6778523489932917E-2</v>
      </c>
      <c r="G142" s="115">
        <v>192</v>
      </c>
      <c r="H142" s="116">
        <f t="shared" si="17"/>
        <v>-0.84158415841584155</v>
      </c>
      <c r="I142" s="115">
        <v>1299</v>
      </c>
      <c r="J142" s="116">
        <f t="shared" si="17"/>
        <v>5.765625</v>
      </c>
      <c r="K142" s="115">
        <v>1902</v>
      </c>
      <c r="L142" s="116">
        <f t="shared" si="17"/>
        <v>0.46420323325635104</v>
      </c>
      <c r="M142" s="115">
        <v>2028</v>
      </c>
      <c r="N142" s="116">
        <f t="shared" si="18"/>
        <v>6.6246056782334417E-2</v>
      </c>
      <c r="O142" s="116">
        <f>IFERROR(M142/C142-1,"-")</f>
        <v>0.70134228187919456</v>
      </c>
    </row>
    <row r="143" spans="2:16" x14ac:dyDescent="0.25">
      <c r="B143" s="114" t="s">
        <v>75</v>
      </c>
      <c r="C143" s="115">
        <v>1320</v>
      </c>
      <c r="D143" s="116">
        <v>-0.12350597609561753</v>
      </c>
      <c r="E143" s="115">
        <v>620</v>
      </c>
      <c r="F143" s="116">
        <f t="shared" si="17"/>
        <v>-0.53030303030303028</v>
      </c>
      <c r="G143" s="115">
        <v>316</v>
      </c>
      <c r="H143" s="116">
        <f t="shared" si="17"/>
        <v>-0.49032258064516132</v>
      </c>
      <c r="I143" s="115">
        <v>1553</v>
      </c>
      <c r="J143" s="116">
        <f t="shared" si="17"/>
        <v>3.9145569620253164</v>
      </c>
      <c r="K143" s="115">
        <v>2140</v>
      </c>
      <c r="L143" s="116">
        <f t="shared" si="17"/>
        <v>0.37797810688989064</v>
      </c>
      <c r="M143" s="115">
        <v>3428</v>
      </c>
      <c r="N143" s="116">
        <f t="shared" si="18"/>
        <v>0.60186915887850456</v>
      </c>
      <c r="O143" s="116">
        <f t="shared" ref="O143:O147" si="19">IFERROR(M143/C143-1,"-")</f>
        <v>1.5969696969696972</v>
      </c>
    </row>
    <row r="144" spans="2:16" x14ac:dyDescent="0.25">
      <c r="B144" s="114" t="s">
        <v>77</v>
      </c>
      <c r="C144" s="115">
        <v>1227</v>
      </c>
      <c r="D144" s="116">
        <v>0.43173862310385069</v>
      </c>
      <c r="E144" s="115">
        <v>0</v>
      </c>
      <c r="F144" s="116">
        <f t="shared" si="17"/>
        <v>-1</v>
      </c>
      <c r="G144" s="115">
        <v>269</v>
      </c>
      <c r="H144" s="116" t="str">
        <f t="shared" si="17"/>
        <v>-</v>
      </c>
      <c r="I144" s="115">
        <v>1519</v>
      </c>
      <c r="J144" s="116">
        <f t="shared" si="17"/>
        <v>4.6468401486988844</v>
      </c>
      <c r="K144" s="115">
        <v>1573</v>
      </c>
      <c r="L144" s="116">
        <f t="shared" si="17"/>
        <v>3.5549703752468798E-2</v>
      </c>
      <c r="M144" s="115">
        <v>1590</v>
      </c>
      <c r="N144" s="116">
        <f t="shared" si="18"/>
        <v>1.0807374443738027E-2</v>
      </c>
      <c r="O144" s="116">
        <f t="shared" si="19"/>
        <v>0.29584352078239617</v>
      </c>
    </row>
    <row r="145" spans="1:16" x14ac:dyDescent="0.25">
      <c r="B145" s="114" t="s">
        <v>79</v>
      </c>
      <c r="C145" s="115">
        <v>790</v>
      </c>
      <c r="D145" s="116">
        <v>-0.34925864909390447</v>
      </c>
      <c r="E145" s="115">
        <v>0</v>
      </c>
      <c r="F145" s="116">
        <f t="shared" si="17"/>
        <v>-1</v>
      </c>
      <c r="G145" s="115">
        <v>262</v>
      </c>
      <c r="H145" s="116" t="str">
        <f t="shared" si="17"/>
        <v>-</v>
      </c>
      <c r="I145" s="115">
        <v>881</v>
      </c>
      <c r="J145" s="116">
        <f t="shared" si="17"/>
        <v>2.3625954198473282</v>
      </c>
      <c r="K145" s="115">
        <v>1613</v>
      </c>
      <c r="L145" s="116">
        <f t="shared" si="17"/>
        <v>0.83087400681044277</v>
      </c>
      <c r="M145" s="115">
        <v>1681</v>
      </c>
      <c r="N145" s="116">
        <f t="shared" si="18"/>
        <v>4.2157470551766885E-2</v>
      </c>
      <c r="O145" s="116">
        <f t="shared" si="19"/>
        <v>1.1278481012658226</v>
      </c>
    </row>
    <row r="146" spans="1:16" x14ac:dyDescent="0.25">
      <c r="B146" s="114" t="s">
        <v>81</v>
      </c>
      <c r="C146" s="115">
        <v>1007</v>
      </c>
      <c r="D146" s="116">
        <v>-2.7992277992277992E-2</v>
      </c>
      <c r="E146" s="115">
        <v>0</v>
      </c>
      <c r="F146" s="116">
        <f t="shared" si="17"/>
        <v>-1</v>
      </c>
      <c r="G146" s="115">
        <v>231</v>
      </c>
      <c r="H146" s="116" t="str">
        <f t="shared" si="17"/>
        <v>-</v>
      </c>
      <c r="I146" s="115">
        <v>1321</v>
      </c>
      <c r="J146" s="116">
        <f t="shared" si="17"/>
        <v>4.7186147186147185</v>
      </c>
      <c r="K146" s="115">
        <v>1398</v>
      </c>
      <c r="L146" s="116">
        <f t="shared" si="17"/>
        <v>5.8289174867524496E-2</v>
      </c>
      <c r="M146" s="115">
        <v>1391</v>
      </c>
      <c r="N146" s="116">
        <f t="shared" si="18"/>
        <v>-5.0071530758225569E-3</v>
      </c>
      <c r="O146" s="116">
        <f t="shared" si="19"/>
        <v>0.38133068520357494</v>
      </c>
    </row>
    <row r="147" spans="1:16" x14ac:dyDescent="0.25">
      <c r="B147" s="114" t="s">
        <v>83</v>
      </c>
      <c r="C147" s="115">
        <v>1544</v>
      </c>
      <c r="D147" s="116">
        <v>0.16090225563909777</v>
      </c>
      <c r="E147" s="115">
        <v>0</v>
      </c>
      <c r="F147" s="116">
        <f t="shared" si="17"/>
        <v>-1</v>
      </c>
      <c r="G147" s="115">
        <v>675</v>
      </c>
      <c r="H147" s="116" t="str">
        <f t="shared" si="17"/>
        <v>-</v>
      </c>
      <c r="I147" s="115">
        <v>1114</v>
      </c>
      <c r="J147" s="116">
        <f t="shared" si="17"/>
        <v>0.65037037037037027</v>
      </c>
      <c r="K147" s="115">
        <v>1435</v>
      </c>
      <c r="L147" s="116">
        <f t="shared" si="17"/>
        <v>0.28815080789946146</v>
      </c>
      <c r="M147" s="115">
        <v>1166</v>
      </c>
      <c r="N147" s="116">
        <f t="shared" si="18"/>
        <v>-0.18745644599303135</v>
      </c>
      <c r="O147" s="116">
        <f t="shared" si="19"/>
        <v>-0.24481865284974091</v>
      </c>
    </row>
    <row r="148" spans="1:16" x14ac:dyDescent="0.25">
      <c r="B148" s="114" t="s">
        <v>85</v>
      </c>
      <c r="C148" s="115">
        <v>1093</v>
      </c>
      <c r="D148" s="116">
        <v>-7.1367884451996599E-2</v>
      </c>
      <c r="E148" s="115">
        <v>902</v>
      </c>
      <c r="F148" s="116">
        <f t="shared" si="17"/>
        <v>-0.17474839890210425</v>
      </c>
      <c r="G148" s="115">
        <v>905</v>
      </c>
      <c r="H148" s="116">
        <f t="shared" si="17"/>
        <v>3.3259423503326779E-3</v>
      </c>
      <c r="I148" s="115">
        <v>998</v>
      </c>
      <c r="J148" s="116">
        <f t="shared" si="17"/>
        <v>0.10276243093922655</v>
      </c>
      <c r="K148" s="115">
        <v>1506</v>
      </c>
      <c r="L148" s="116">
        <f t="shared" si="17"/>
        <v>0.50901803607214435</v>
      </c>
      <c r="M148" s="115">
        <v>1232</v>
      </c>
      <c r="N148" s="116">
        <f>IFERROR(M148/K148-1,"-")</f>
        <v>-0.18193891102257631</v>
      </c>
      <c r="O148" s="116">
        <f>IFERROR(M148/C148-1,"-")</f>
        <v>0.12717291857273549</v>
      </c>
    </row>
    <row r="149" spans="1:16" x14ac:dyDescent="0.25">
      <c r="B149" s="114" t="s">
        <v>87</v>
      </c>
      <c r="C149" s="115">
        <v>1430</v>
      </c>
      <c r="D149" s="116">
        <v>8.3333333333333259E-2</v>
      </c>
      <c r="E149" s="115">
        <v>76</v>
      </c>
      <c r="F149" s="116">
        <f t="shared" si="17"/>
        <v>-0.94685314685314681</v>
      </c>
      <c r="G149" s="115">
        <v>827</v>
      </c>
      <c r="H149" s="116">
        <f t="shared" si="17"/>
        <v>9.8815789473684212</v>
      </c>
      <c r="I149" s="115">
        <v>1047</v>
      </c>
      <c r="J149" s="116">
        <f t="shared" si="17"/>
        <v>0.2660217654171706</v>
      </c>
      <c r="K149" s="115">
        <v>1465</v>
      </c>
      <c r="L149" s="116">
        <f t="shared" si="17"/>
        <v>0.39923591212989495</v>
      </c>
      <c r="M149" s="115">
        <v>1114</v>
      </c>
      <c r="N149" s="116">
        <f>IFERROR(M149/K149-1,"-")</f>
        <v>-0.23959044368600679</v>
      </c>
      <c r="O149" s="116">
        <f>IFERROR(M149/C149-1,"-")</f>
        <v>-0.220979020979021</v>
      </c>
    </row>
    <row r="150" spans="1:16" x14ac:dyDescent="0.25">
      <c r="A150" s="120"/>
      <c r="B150" s="114" t="s">
        <v>89</v>
      </c>
      <c r="C150" s="115">
        <v>1458</v>
      </c>
      <c r="D150" s="116">
        <v>-0.27857496288965855</v>
      </c>
      <c r="E150" s="115">
        <v>194</v>
      </c>
      <c r="F150" s="116">
        <f t="shared" si="17"/>
        <v>-0.86694101508916321</v>
      </c>
      <c r="G150" s="115">
        <v>1854</v>
      </c>
      <c r="H150" s="116">
        <f t="shared" si="17"/>
        <v>8.5567010309278349</v>
      </c>
      <c r="I150" s="115">
        <v>1679</v>
      </c>
      <c r="J150" s="116">
        <f t="shared" si="17"/>
        <v>-9.4390507011866243E-2</v>
      </c>
      <c r="K150" s="115">
        <v>1982</v>
      </c>
      <c r="L150" s="116">
        <f t="shared" si="17"/>
        <v>0.18046456223942831</v>
      </c>
      <c r="M150" s="115">
        <v>1956</v>
      </c>
      <c r="N150" s="116">
        <f>IFERROR(M150/K150-1,"-")</f>
        <v>-1.3118062563067578E-2</v>
      </c>
      <c r="O150" s="116">
        <f>IFERROR(M150/C150-1,"-")</f>
        <v>0.34156378600823056</v>
      </c>
    </row>
    <row r="151" spans="1:16" x14ac:dyDescent="0.25">
      <c r="B151" s="114" t="s">
        <v>91</v>
      </c>
      <c r="C151" s="115">
        <v>1496</v>
      </c>
      <c r="D151" s="116">
        <v>5.0561797752809001E-2</v>
      </c>
      <c r="E151" s="115">
        <v>606</v>
      </c>
      <c r="F151" s="116">
        <f t="shared" si="17"/>
        <v>-0.59491978609625673</v>
      </c>
      <c r="G151" s="115">
        <v>1955</v>
      </c>
      <c r="H151" s="116">
        <f t="shared" si="17"/>
        <v>2.226072607260726</v>
      </c>
      <c r="I151" s="115">
        <v>2421</v>
      </c>
      <c r="J151" s="116">
        <f t="shared" si="17"/>
        <v>0.23836317135549878</v>
      </c>
      <c r="K151" s="115">
        <v>2298</v>
      </c>
      <c r="L151" s="116">
        <f t="shared" si="17"/>
        <v>-5.0805452292441156E-2</v>
      </c>
      <c r="M151" s="115"/>
      <c r="N151" s="116"/>
      <c r="O151" s="116"/>
    </row>
    <row r="152" spans="1:16" x14ac:dyDescent="0.25">
      <c r="B152" s="114" t="s">
        <v>93</v>
      </c>
      <c r="C152" s="115">
        <v>1376</v>
      </c>
      <c r="D152" s="116">
        <v>0.12879409351927817</v>
      </c>
      <c r="E152" s="115">
        <v>440</v>
      </c>
      <c r="F152" s="116">
        <f t="shared" si="17"/>
        <v>-0.68023255813953487</v>
      </c>
      <c r="G152" s="115">
        <v>1573</v>
      </c>
      <c r="H152" s="116">
        <f t="shared" si="17"/>
        <v>2.5750000000000002</v>
      </c>
      <c r="I152" s="115">
        <v>1685</v>
      </c>
      <c r="J152" s="116">
        <f t="shared" si="17"/>
        <v>7.1201525746980243E-2</v>
      </c>
      <c r="K152" s="115">
        <v>1850</v>
      </c>
      <c r="L152" s="116">
        <f t="shared" si="17"/>
        <v>9.7922848664688367E-2</v>
      </c>
      <c r="M152" s="115"/>
      <c r="N152" s="116"/>
      <c r="O152" s="116"/>
    </row>
    <row r="153" spans="1:16" ht="15.75" x14ac:dyDescent="0.25">
      <c r="B153" s="117" t="s">
        <v>30</v>
      </c>
      <c r="C153" s="118">
        <v>15093</v>
      </c>
      <c r="D153" s="119">
        <v>-2.0571057754704691E-2</v>
      </c>
      <c r="E153" s="118">
        <v>6042</v>
      </c>
      <c r="F153" s="119">
        <f t="shared" si="17"/>
        <v>-0.59968197177499505</v>
      </c>
      <c r="G153" s="118">
        <v>9298</v>
      </c>
      <c r="H153" s="119">
        <f t="shared" si="17"/>
        <v>0.53889440582588555</v>
      </c>
      <c r="I153" s="118">
        <v>16587</v>
      </c>
      <c r="J153" s="119">
        <f t="shared" si="17"/>
        <v>0.78393202839320275</v>
      </c>
      <c r="K153" s="118">
        <v>20785</v>
      </c>
      <c r="L153" s="119">
        <f t="shared" si="17"/>
        <v>0.25308976909628011</v>
      </c>
      <c r="M153" s="118">
        <v>17191</v>
      </c>
      <c r="N153" s="119">
        <v>3.329927270541555E-2</v>
      </c>
      <c r="O153" s="119">
        <v>0.40667703133949762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245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 ",RIGHT(2019,2),"/",RIGHT(2018,2))</f>
        <v>var 19/18</v>
      </c>
      <c r="E162" s="113" t="s">
        <v>69</v>
      </c>
      <c r="F162" s="112" t="str">
        <f>CONCATENATE("var ",RIGHT(E161,2),"/",RIGHT(E161-1,2))</f>
        <v>var 20/19</v>
      </c>
      <c r="G162" s="113" t="s">
        <v>69</v>
      </c>
      <c r="H162" s="112" t="str">
        <f>CONCATENATE("var ",RIGHT(G161,2),"/",RIGHT(G161-1,2))</f>
        <v>var 21/20</v>
      </c>
      <c r="I162" s="113" t="s">
        <v>69</v>
      </c>
      <c r="J162" s="112" t="str">
        <f>CONCATENATE("var ",RIGHT(I161,2),"/",RIGHT(I161-1,2))</f>
        <v>var 22/21</v>
      </c>
      <c r="K162" s="113" t="s">
        <v>69</v>
      </c>
      <c r="L162" s="112" t="str">
        <f>CONCATENATE("var ",RIGHT(K161,2),"/",RIGHT(K161-1,2))</f>
        <v>var 23/22</v>
      </c>
      <c r="M162" s="113" t="s">
        <v>69</v>
      </c>
      <c r="N162" s="112" t="str">
        <f>CONCATENATE("var ",RIGHT(M161,2),"/",RIGHT(M161-1,2))</f>
        <v>var 24/23</v>
      </c>
      <c r="O162" s="112" t="str">
        <f>CONCATENATE("var ",RIGHT(M161,2),"/",RIGHT(2019,2))</f>
        <v>var 24/19</v>
      </c>
    </row>
    <row r="163" spans="2:15" x14ac:dyDescent="0.25">
      <c r="B163" s="114" t="s">
        <v>71</v>
      </c>
      <c r="C163" s="115">
        <v>1272</v>
      </c>
      <c r="D163" s="116">
        <v>-0.23832335329341314</v>
      </c>
      <c r="E163" s="115">
        <v>1411</v>
      </c>
      <c r="F163" s="116">
        <f t="shared" ref="F163:L175" si="20">IFERROR(E163/C163-1,"-")</f>
        <v>0.10927672955974832</v>
      </c>
      <c r="G163" s="115">
        <v>1035</v>
      </c>
      <c r="H163" s="116">
        <f t="shared" si="20"/>
        <v>-0.26647767540751244</v>
      </c>
      <c r="I163" s="115">
        <v>1353</v>
      </c>
      <c r="J163" s="116">
        <f t="shared" si="20"/>
        <v>0.30724637681159428</v>
      </c>
      <c r="K163" s="115">
        <v>1657</v>
      </c>
      <c r="L163" s="116">
        <f t="shared" si="20"/>
        <v>0.22468588322246852</v>
      </c>
      <c r="M163" s="115">
        <v>1470</v>
      </c>
      <c r="N163" s="116">
        <f t="shared" ref="N163:N169" si="21">IFERROR(M163/K163-1,"-")</f>
        <v>-0.11285455642727826</v>
      </c>
      <c r="O163" s="116">
        <f>M163/C163-1</f>
        <v>0.15566037735849059</v>
      </c>
    </row>
    <row r="164" spans="2:15" x14ac:dyDescent="0.25">
      <c r="B164" s="114" t="s">
        <v>73</v>
      </c>
      <c r="C164" s="115">
        <v>1663</v>
      </c>
      <c r="D164" s="116">
        <v>-0.1958413926499033</v>
      </c>
      <c r="E164" s="115">
        <v>1560</v>
      </c>
      <c r="F164" s="116">
        <f t="shared" si="20"/>
        <v>-6.1936259771497304E-2</v>
      </c>
      <c r="G164" s="115">
        <v>945</v>
      </c>
      <c r="H164" s="116">
        <f t="shared" si="20"/>
        <v>-0.39423076923076927</v>
      </c>
      <c r="I164" s="115">
        <v>2904</v>
      </c>
      <c r="J164" s="116">
        <f t="shared" si="20"/>
        <v>2.0730158730158732</v>
      </c>
      <c r="K164" s="115">
        <v>2192</v>
      </c>
      <c r="L164" s="116">
        <f t="shared" si="20"/>
        <v>-0.24517906336088158</v>
      </c>
      <c r="M164" s="115">
        <v>2057</v>
      </c>
      <c r="N164" s="116">
        <f t="shared" si="21"/>
        <v>-6.1587591240875872E-2</v>
      </c>
      <c r="O164" s="116">
        <f>IFERROR(M164/C164-1,"-")</f>
        <v>0.23692122669873728</v>
      </c>
    </row>
    <row r="165" spans="2:15" x14ac:dyDescent="0.25">
      <c r="B165" s="114" t="s">
        <v>75</v>
      </c>
      <c r="C165" s="115">
        <v>1659</v>
      </c>
      <c r="D165" s="116">
        <v>-0.32888349514563109</v>
      </c>
      <c r="E165" s="115">
        <v>592</v>
      </c>
      <c r="F165" s="116">
        <f t="shared" si="20"/>
        <v>-0.64315852923447858</v>
      </c>
      <c r="G165" s="115">
        <v>728</v>
      </c>
      <c r="H165" s="116">
        <f t="shared" si="20"/>
        <v>0.22972972972972983</v>
      </c>
      <c r="I165" s="115">
        <v>2196</v>
      </c>
      <c r="J165" s="116">
        <f t="shared" si="20"/>
        <v>2.0164835164835164</v>
      </c>
      <c r="K165" s="115">
        <v>1764</v>
      </c>
      <c r="L165" s="116">
        <f t="shared" si="20"/>
        <v>-0.19672131147540983</v>
      </c>
      <c r="M165" s="115">
        <v>2459</v>
      </c>
      <c r="N165" s="116">
        <f t="shared" si="21"/>
        <v>0.39399092970521532</v>
      </c>
      <c r="O165" s="116">
        <f t="shared" ref="O165:O169" si="22">IFERROR(M165/C165-1,"-")</f>
        <v>0.48221820373719115</v>
      </c>
    </row>
    <row r="166" spans="2:15" x14ac:dyDescent="0.25">
      <c r="B166" s="114" t="s">
        <v>77</v>
      </c>
      <c r="C166" s="115">
        <v>2167</v>
      </c>
      <c r="D166" s="116">
        <v>-0.31683480453972257</v>
      </c>
      <c r="E166" s="115">
        <v>0</v>
      </c>
      <c r="F166" s="116">
        <f t="shared" si="20"/>
        <v>-1</v>
      </c>
      <c r="G166" s="115">
        <v>473</v>
      </c>
      <c r="H166" s="116" t="str">
        <f t="shared" si="20"/>
        <v>-</v>
      </c>
      <c r="I166" s="115">
        <v>2930</v>
      </c>
      <c r="J166" s="116">
        <f t="shared" si="20"/>
        <v>5.1945031712473577</v>
      </c>
      <c r="K166" s="115">
        <v>2972</v>
      </c>
      <c r="L166" s="116">
        <f t="shared" si="20"/>
        <v>1.4334470989761039E-2</v>
      </c>
      <c r="M166" s="115">
        <v>3165</v>
      </c>
      <c r="N166" s="116">
        <f t="shared" si="21"/>
        <v>6.4939434724091472E-2</v>
      </c>
      <c r="O166" s="116">
        <f t="shared" si="22"/>
        <v>0.46054453161052145</v>
      </c>
    </row>
    <row r="167" spans="2:15" x14ac:dyDescent="0.25">
      <c r="B167" s="114" t="s">
        <v>79</v>
      </c>
      <c r="C167" s="115">
        <v>1414</v>
      </c>
      <c r="D167" s="116">
        <v>-0.32376853180296505</v>
      </c>
      <c r="E167" s="115">
        <v>0</v>
      </c>
      <c r="F167" s="116">
        <f t="shared" si="20"/>
        <v>-1</v>
      </c>
      <c r="G167" s="115">
        <v>899</v>
      </c>
      <c r="H167" s="116" t="str">
        <f t="shared" si="20"/>
        <v>-</v>
      </c>
      <c r="I167" s="115">
        <v>2517</v>
      </c>
      <c r="J167" s="116">
        <f t="shared" si="20"/>
        <v>1.799777530589544</v>
      </c>
      <c r="K167" s="115">
        <v>2516</v>
      </c>
      <c r="L167" s="116">
        <f t="shared" si="20"/>
        <v>-3.9729837107671528E-4</v>
      </c>
      <c r="M167" s="115">
        <v>2477</v>
      </c>
      <c r="N167" s="116">
        <f t="shared" si="21"/>
        <v>-1.5500794912559623E-2</v>
      </c>
      <c r="O167" s="116">
        <f t="shared" si="22"/>
        <v>0.7517680339462518</v>
      </c>
    </row>
    <row r="168" spans="2:15" x14ac:dyDescent="0.25">
      <c r="B168" s="114" t="s">
        <v>81</v>
      </c>
      <c r="C168" s="115">
        <v>1498</v>
      </c>
      <c r="D168" s="116">
        <v>-0.251</v>
      </c>
      <c r="E168" s="115">
        <v>0</v>
      </c>
      <c r="F168" s="116">
        <f t="shared" si="20"/>
        <v>-1</v>
      </c>
      <c r="G168" s="115">
        <v>377</v>
      </c>
      <c r="H168" s="116" t="str">
        <f t="shared" si="20"/>
        <v>-</v>
      </c>
      <c r="I168" s="115">
        <v>1955</v>
      </c>
      <c r="J168" s="116">
        <f t="shared" si="20"/>
        <v>4.1856763925729439</v>
      </c>
      <c r="K168" s="115">
        <v>1820</v>
      </c>
      <c r="L168" s="116">
        <f t="shared" si="20"/>
        <v>-6.9053708439897665E-2</v>
      </c>
      <c r="M168" s="115">
        <v>1716</v>
      </c>
      <c r="N168" s="116">
        <f t="shared" si="21"/>
        <v>-5.7142857142857162E-2</v>
      </c>
      <c r="O168" s="116">
        <f t="shared" si="22"/>
        <v>0.14552736982643522</v>
      </c>
    </row>
    <row r="169" spans="2:15" x14ac:dyDescent="0.25">
      <c r="B169" s="114" t="s">
        <v>83</v>
      </c>
      <c r="C169" s="115">
        <v>2067</v>
      </c>
      <c r="D169" s="116">
        <v>-9.4612352168199743E-2</v>
      </c>
      <c r="E169" s="115">
        <v>0</v>
      </c>
      <c r="F169" s="116">
        <f t="shared" si="20"/>
        <v>-1</v>
      </c>
      <c r="G169" s="115">
        <v>1143</v>
      </c>
      <c r="H169" s="116" t="str">
        <f t="shared" si="20"/>
        <v>-</v>
      </c>
      <c r="I169" s="115">
        <v>2623</v>
      </c>
      <c r="J169" s="116">
        <f t="shared" si="20"/>
        <v>1.294838145231846</v>
      </c>
      <c r="K169" s="115">
        <v>1969</v>
      </c>
      <c r="L169" s="116">
        <f t="shared" si="20"/>
        <v>-0.24933282500953102</v>
      </c>
      <c r="M169" s="115">
        <v>1892</v>
      </c>
      <c r="N169" s="116">
        <f t="shared" si="21"/>
        <v>-3.9106145251396662E-2</v>
      </c>
      <c r="O169" s="116">
        <f t="shared" si="22"/>
        <v>-8.4663763909046952E-2</v>
      </c>
    </row>
    <row r="170" spans="2:15" x14ac:dyDescent="0.25">
      <c r="B170" s="114" t="s">
        <v>85</v>
      </c>
      <c r="C170" s="115">
        <v>1971</v>
      </c>
      <c r="D170" s="116">
        <v>1.5243902439023849E-3</v>
      </c>
      <c r="E170" s="115">
        <v>877</v>
      </c>
      <c r="F170" s="116">
        <f t="shared" si="20"/>
        <v>-0.5550481988838154</v>
      </c>
      <c r="G170" s="115">
        <v>1745</v>
      </c>
      <c r="H170" s="116">
        <f t="shared" si="20"/>
        <v>0.98973774230330669</v>
      </c>
      <c r="I170" s="115">
        <v>2466</v>
      </c>
      <c r="J170" s="116">
        <f t="shared" si="20"/>
        <v>0.41318051575931225</v>
      </c>
      <c r="K170" s="115">
        <v>2255</v>
      </c>
      <c r="L170" s="116">
        <f t="shared" si="20"/>
        <v>-8.5563665855636684E-2</v>
      </c>
      <c r="M170" s="115">
        <v>2125</v>
      </c>
      <c r="N170" s="116">
        <f>IFERROR(M170/K170-1,"-")</f>
        <v>-5.7649667405764937E-2</v>
      </c>
      <c r="O170" s="116">
        <f>IFERROR(M170/C170-1,"-")</f>
        <v>7.8132927447996048E-2</v>
      </c>
    </row>
    <row r="171" spans="2:15" x14ac:dyDescent="0.25">
      <c r="B171" s="114" t="s">
        <v>87</v>
      </c>
      <c r="C171" s="115">
        <v>1513</v>
      </c>
      <c r="D171" s="116">
        <v>-0.24236354531797699</v>
      </c>
      <c r="E171" s="115">
        <v>256</v>
      </c>
      <c r="F171" s="116">
        <f t="shared" si="20"/>
        <v>-0.83079973562458687</v>
      </c>
      <c r="G171" s="115">
        <v>1185</v>
      </c>
      <c r="H171" s="116">
        <f t="shared" si="20"/>
        <v>3.62890625</v>
      </c>
      <c r="I171" s="115">
        <v>1641</v>
      </c>
      <c r="J171" s="116">
        <f t="shared" si="20"/>
        <v>0.38481012658227853</v>
      </c>
      <c r="K171" s="115">
        <v>2059</v>
      </c>
      <c r="L171" s="116">
        <f t="shared" si="20"/>
        <v>0.25472273004265689</v>
      </c>
      <c r="M171" s="115">
        <v>1668</v>
      </c>
      <c r="N171" s="116">
        <f t="shared" ref="N171:N174" si="23">IFERROR(M171/K171-1,"-")</f>
        <v>-0.18989800874210783</v>
      </c>
      <c r="O171" s="116">
        <f t="shared" ref="O171:O174" si="24">IFERROR(M171/C171-1,"-")</f>
        <v>0.10244547257105086</v>
      </c>
    </row>
    <row r="172" spans="2:15" x14ac:dyDescent="0.25">
      <c r="B172" s="114" t="s">
        <v>89</v>
      </c>
      <c r="C172" s="115">
        <v>1970</v>
      </c>
      <c r="D172" s="116">
        <v>-5.8317399617590859E-2</v>
      </c>
      <c r="E172" s="115">
        <v>841</v>
      </c>
      <c r="F172" s="116">
        <f t="shared" si="20"/>
        <v>-0.57309644670050763</v>
      </c>
      <c r="G172" s="115">
        <v>2808</v>
      </c>
      <c r="H172" s="116">
        <f t="shared" si="20"/>
        <v>2.3388822829964329</v>
      </c>
      <c r="I172" s="115">
        <v>2797</v>
      </c>
      <c r="J172" s="116">
        <f t="shared" si="20"/>
        <v>-3.9173789173788665E-3</v>
      </c>
      <c r="K172" s="115">
        <v>2556</v>
      </c>
      <c r="L172" s="116">
        <f t="shared" si="20"/>
        <v>-8.6163746871648184E-2</v>
      </c>
      <c r="M172" s="115">
        <v>2794</v>
      </c>
      <c r="N172" s="116">
        <f t="shared" si="23"/>
        <v>9.3114241001564846E-2</v>
      </c>
      <c r="O172" s="116">
        <f t="shared" si="24"/>
        <v>0.41827411167512696</v>
      </c>
    </row>
    <row r="173" spans="2:15" x14ac:dyDescent="0.25">
      <c r="B173" s="114" t="s">
        <v>91</v>
      </c>
      <c r="C173" s="115">
        <v>1104</v>
      </c>
      <c r="D173" s="116">
        <v>-0.13682564503518369</v>
      </c>
      <c r="E173" s="115">
        <v>60</v>
      </c>
      <c r="F173" s="116">
        <f t="shared" si="20"/>
        <v>-0.94565217391304346</v>
      </c>
      <c r="G173" s="115">
        <v>2009</v>
      </c>
      <c r="H173" s="116">
        <f t="shared" si="20"/>
        <v>32.483333333333334</v>
      </c>
      <c r="I173" s="115">
        <v>1616</v>
      </c>
      <c r="J173" s="116">
        <f t="shared" si="20"/>
        <v>-0.19561971129915379</v>
      </c>
      <c r="K173" s="115">
        <v>1504</v>
      </c>
      <c r="L173" s="116">
        <f t="shared" si="20"/>
        <v>-6.9306930693069257E-2</v>
      </c>
      <c r="M173" s="115"/>
      <c r="N173" s="116"/>
      <c r="O173" s="116"/>
    </row>
    <row r="174" spans="2:15" x14ac:dyDescent="0.25">
      <c r="B174" s="114" t="s">
        <v>93</v>
      </c>
      <c r="C174" s="115">
        <v>1324</v>
      </c>
      <c r="D174" s="116">
        <v>-4.1968162083936278E-2</v>
      </c>
      <c r="E174" s="115">
        <v>767</v>
      </c>
      <c r="F174" s="116">
        <f t="shared" si="20"/>
        <v>-0.42069486404833834</v>
      </c>
      <c r="G174" s="115">
        <v>1899</v>
      </c>
      <c r="H174" s="116">
        <f t="shared" si="20"/>
        <v>1.4758800521512385</v>
      </c>
      <c r="I174" s="115">
        <v>1942</v>
      </c>
      <c r="J174" s="116">
        <f t="shared" si="20"/>
        <v>2.2643496577145816E-2</v>
      </c>
      <c r="K174" s="115">
        <v>1825</v>
      </c>
      <c r="L174" s="116">
        <f t="shared" si="20"/>
        <v>-6.0247167868177187E-2</v>
      </c>
      <c r="M174" s="115"/>
      <c r="N174" s="116"/>
      <c r="O174" s="116"/>
    </row>
    <row r="175" spans="2:15" ht="15.75" x14ac:dyDescent="0.25">
      <c r="B175" s="117" t="s">
        <v>30</v>
      </c>
      <c r="C175" s="118">
        <v>19622</v>
      </c>
      <c r="D175" s="119">
        <v>-0.19825120536079099</v>
      </c>
      <c r="E175" s="118">
        <v>6586</v>
      </c>
      <c r="F175" s="119">
        <f t="shared" si="20"/>
        <v>-0.6643563347263276</v>
      </c>
      <c r="G175" s="118">
        <v>15246</v>
      </c>
      <c r="H175" s="119">
        <f t="shared" si="20"/>
        <v>1.3149104160340115</v>
      </c>
      <c r="I175" s="118">
        <v>26940</v>
      </c>
      <c r="J175" s="119">
        <f t="shared" si="20"/>
        <v>0.7670208579299489</v>
      </c>
      <c r="K175" s="118">
        <v>25089</v>
      </c>
      <c r="L175" s="119">
        <f t="shared" si="20"/>
        <v>-6.8708240534521181E-2</v>
      </c>
      <c r="M175" s="118">
        <v>21823</v>
      </c>
      <c r="N175" s="119">
        <v>2.8952205882353255E-3</v>
      </c>
      <c r="O175" s="119">
        <v>0.26922182156566254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246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 ",RIGHT(2019,2),"/",RIGHT(2018,2))</f>
        <v>var 19/18</v>
      </c>
      <c r="E184" s="113" t="s">
        <v>69</v>
      </c>
      <c r="F184" s="112" t="str">
        <f>CONCATENATE("var ",RIGHT(E183,2),"/",RIGHT(E183-1,2))</f>
        <v>var 20/19</v>
      </c>
      <c r="G184" s="113" t="s">
        <v>69</v>
      </c>
      <c r="H184" s="112" t="str">
        <f>CONCATENATE("var ",RIGHT(G183,2),"/",RIGHT(G183-1,2))</f>
        <v>var 21/20</v>
      </c>
      <c r="I184" s="113" t="s">
        <v>69</v>
      </c>
      <c r="J184" s="112" t="str">
        <f>CONCATENATE("var ",RIGHT(I183,2),"/",RIGHT(I183-1,2))</f>
        <v>var 22/21</v>
      </c>
      <c r="K184" s="113" t="s">
        <v>69</v>
      </c>
      <c r="L184" s="112" t="str">
        <f>CONCATENATE("var ",RIGHT(K183,2),"/",RIGHT(K183-1,2))</f>
        <v>var 23/22</v>
      </c>
      <c r="M184" s="113" t="s">
        <v>69</v>
      </c>
      <c r="N184" s="112" t="str">
        <f>CONCATENATE("var ",RIGHT(M183,2),"/",RIGHT(M183-1,2))</f>
        <v>var 24/23</v>
      </c>
      <c r="O184" s="112" t="str">
        <f>CONCATENATE("var ",RIGHT(M183,2),"/",RIGHT(2019,2))</f>
        <v>var 24/19</v>
      </c>
    </row>
    <row r="185" spans="1:16" x14ac:dyDescent="0.25">
      <c r="A185" s="120"/>
      <c r="B185" s="114" t="s">
        <v>71</v>
      </c>
      <c r="C185" s="115">
        <v>308</v>
      </c>
      <c r="D185" s="116">
        <v>-0.21227621483375958</v>
      </c>
      <c r="E185" s="115">
        <v>313</v>
      </c>
      <c r="F185" s="116">
        <f t="shared" ref="F185:L197" si="25">IFERROR(E185/C185-1,"-")</f>
        <v>1.6233766233766156E-2</v>
      </c>
      <c r="G185" s="115">
        <v>175</v>
      </c>
      <c r="H185" s="116">
        <f t="shared" si="25"/>
        <v>-0.4408945686900958</v>
      </c>
      <c r="I185" s="115">
        <v>418</v>
      </c>
      <c r="J185" s="116">
        <f t="shared" si="25"/>
        <v>1.3885714285714288</v>
      </c>
      <c r="K185" s="115">
        <v>363</v>
      </c>
      <c r="L185" s="116">
        <f t="shared" si="25"/>
        <v>-0.13157894736842102</v>
      </c>
      <c r="M185" s="115">
        <v>373</v>
      </c>
      <c r="N185" s="116">
        <f t="shared" ref="N185:N196" si="26">IFERROR(M185/K185-1,"-")</f>
        <v>2.7548209366391241E-2</v>
      </c>
      <c r="O185" s="116">
        <f>M185/C185-1</f>
        <v>0.21103896103896114</v>
      </c>
    </row>
    <row r="186" spans="1:16" x14ac:dyDescent="0.25">
      <c r="B186" s="114" t="s">
        <v>73</v>
      </c>
      <c r="C186" s="115">
        <v>300</v>
      </c>
      <c r="D186" s="116">
        <v>-0.27360774818401934</v>
      </c>
      <c r="E186" s="115">
        <v>321</v>
      </c>
      <c r="F186" s="116">
        <f t="shared" si="25"/>
        <v>7.0000000000000062E-2</v>
      </c>
      <c r="G186" s="115">
        <v>18</v>
      </c>
      <c r="H186" s="116">
        <f t="shared" si="25"/>
        <v>-0.94392523364485981</v>
      </c>
      <c r="I186" s="115">
        <v>389</v>
      </c>
      <c r="J186" s="116">
        <f t="shared" si="25"/>
        <v>20.611111111111111</v>
      </c>
      <c r="K186" s="115">
        <v>445</v>
      </c>
      <c r="L186" s="116">
        <f t="shared" si="25"/>
        <v>0.14395886889460163</v>
      </c>
      <c r="M186" s="115">
        <v>462</v>
      </c>
      <c r="N186" s="116">
        <f t="shared" si="26"/>
        <v>3.8202247191011285E-2</v>
      </c>
      <c r="O186" s="116">
        <f>IFERROR(M186/C186-1,"-")</f>
        <v>0.54</v>
      </c>
    </row>
    <row r="187" spans="1:16" x14ac:dyDescent="0.25">
      <c r="B187" s="114" t="s">
        <v>75</v>
      </c>
      <c r="C187" s="115">
        <v>369</v>
      </c>
      <c r="D187" s="116">
        <v>-2.3809523809523836E-2</v>
      </c>
      <c r="E187" s="115">
        <v>227</v>
      </c>
      <c r="F187" s="116">
        <f t="shared" si="25"/>
        <v>-0.38482384823848237</v>
      </c>
      <c r="G187" s="115">
        <v>20</v>
      </c>
      <c r="H187" s="116">
        <f t="shared" si="25"/>
        <v>-0.91189427312775329</v>
      </c>
      <c r="I187" s="115">
        <v>354</v>
      </c>
      <c r="J187" s="116">
        <f t="shared" si="25"/>
        <v>16.7</v>
      </c>
      <c r="K187" s="115">
        <v>318</v>
      </c>
      <c r="L187" s="116">
        <f t="shared" si="25"/>
        <v>-0.10169491525423724</v>
      </c>
      <c r="M187" s="115">
        <v>592</v>
      </c>
      <c r="N187" s="116">
        <f t="shared" si="26"/>
        <v>0.86163522012578619</v>
      </c>
      <c r="O187" s="116">
        <f t="shared" ref="O187:O196" si="27">IFERROR(M187/C187-1,"-")</f>
        <v>0.60433604336043367</v>
      </c>
    </row>
    <row r="188" spans="1:16" x14ac:dyDescent="0.25">
      <c r="B188" s="114" t="s">
        <v>77</v>
      </c>
      <c r="C188" s="115">
        <v>400</v>
      </c>
      <c r="D188" s="116">
        <v>0.16279069767441867</v>
      </c>
      <c r="E188" s="115">
        <v>0</v>
      </c>
      <c r="F188" s="116">
        <f t="shared" si="25"/>
        <v>-1</v>
      </c>
      <c r="G188" s="115">
        <v>33</v>
      </c>
      <c r="H188" s="116" t="str">
        <f t="shared" si="25"/>
        <v>-</v>
      </c>
      <c r="I188" s="115">
        <v>556</v>
      </c>
      <c r="J188" s="116">
        <f t="shared" si="25"/>
        <v>15.848484848484848</v>
      </c>
      <c r="K188" s="115">
        <v>355</v>
      </c>
      <c r="L188" s="116">
        <f t="shared" si="25"/>
        <v>-0.36151079136690645</v>
      </c>
      <c r="M188" s="115">
        <v>404</v>
      </c>
      <c r="N188" s="116">
        <f t="shared" si="26"/>
        <v>0.13802816901408455</v>
      </c>
      <c r="O188" s="116">
        <f t="shared" si="27"/>
        <v>1.0000000000000009E-2</v>
      </c>
    </row>
    <row r="189" spans="1:16" x14ac:dyDescent="0.25">
      <c r="B189" s="114" t="s">
        <v>79</v>
      </c>
      <c r="C189" s="115">
        <v>233</v>
      </c>
      <c r="D189" s="116">
        <v>-7.5396825396825351E-2</v>
      </c>
      <c r="E189" s="115">
        <v>0</v>
      </c>
      <c r="F189" s="116">
        <f t="shared" si="25"/>
        <v>-1</v>
      </c>
      <c r="G189" s="115">
        <v>120</v>
      </c>
      <c r="H189" s="116" t="str">
        <f t="shared" si="25"/>
        <v>-</v>
      </c>
      <c r="I189" s="115">
        <v>214</v>
      </c>
      <c r="J189" s="116">
        <f t="shared" si="25"/>
        <v>0.78333333333333344</v>
      </c>
      <c r="K189" s="115">
        <v>518</v>
      </c>
      <c r="L189" s="116">
        <f t="shared" si="25"/>
        <v>1.4205607476635516</v>
      </c>
      <c r="M189" s="115">
        <v>597</v>
      </c>
      <c r="N189" s="116">
        <f t="shared" si="26"/>
        <v>0.15250965250965254</v>
      </c>
      <c r="O189" s="116">
        <f t="shared" si="27"/>
        <v>1.5622317596566524</v>
      </c>
    </row>
    <row r="190" spans="1:16" x14ac:dyDescent="0.25">
      <c r="B190" s="114" t="s">
        <v>120</v>
      </c>
      <c r="C190" s="115">
        <v>238</v>
      </c>
      <c r="D190" s="116">
        <v>-0.17073170731707321</v>
      </c>
      <c r="E190" s="115">
        <v>0</v>
      </c>
      <c r="F190" s="116">
        <f t="shared" si="25"/>
        <v>-1</v>
      </c>
      <c r="G190" s="115">
        <v>86</v>
      </c>
      <c r="H190" s="116" t="str">
        <f t="shared" si="25"/>
        <v>-</v>
      </c>
      <c r="I190" s="115">
        <v>248</v>
      </c>
      <c r="J190" s="116">
        <f t="shared" si="25"/>
        <v>1.8837209302325579</v>
      </c>
      <c r="K190" s="115">
        <v>365</v>
      </c>
      <c r="L190" s="116">
        <f t="shared" si="25"/>
        <v>0.47177419354838701</v>
      </c>
      <c r="M190" s="115">
        <v>533</v>
      </c>
      <c r="N190" s="116">
        <f t="shared" si="26"/>
        <v>0.46027397260273983</v>
      </c>
      <c r="O190" s="116">
        <f t="shared" si="27"/>
        <v>1.2394957983193278</v>
      </c>
    </row>
    <row r="191" spans="1:16" x14ac:dyDescent="0.25">
      <c r="B191" s="114" t="s">
        <v>83</v>
      </c>
      <c r="C191" s="115">
        <v>600</v>
      </c>
      <c r="D191" s="116">
        <v>0.63934426229508201</v>
      </c>
      <c r="E191" s="115">
        <v>0</v>
      </c>
      <c r="F191" s="116">
        <f t="shared" si="25"/>
        <v>-1</v>
      </c>
      <c r="G191" s="115">
        <v>202</v>
      </c>
      <c r="H191" s="116" t="str">
        <f t="shared" si="25"/>
        <v>-</v>
      </c>
      <c r="I191" s="115">
        <v>528</v>
      </c>
      <c r="J191" s="116">
        <f t="shared" si="25"/>
        <v>1.613861386138614</v>
      </c>
      <c r="K191" s="115">
        <v>693</v>
      </c>
      <c r="L191" s="116">
        <f t="shared" si="25"/>
        <v>0.3125</v>
      </c>
      <c r="M191" s="115">
        <v>628</v>
      </c>
      <c r="N191" s="116">
        <f t="shared" si="26"/>
        <v>-9.3795093795093765E-2</v>
      </c>
      <c r="O191" s="116">
        <f t="shared" si="27"/>
        <v>4.6666666666666634E-2</v>
      </c>
    </row>
    <row r="192" spans="1:16" x14ac:dyDescent="0.25">
      <c r="B192" s="114" t="s">
        <v>85</v>
      </c>
      <c r="C192" s="115">
        <v>380</v>
      </c>
      <c r="D192" s="116">
        <v>0.30584192439862545</v>
      </c>
      <c r="E192" s="115">
        <v>538</v>
      </c>
      <c r="F192" s="116">
        <f t="shared" si="25"/>
        <v>0.41578947368421049</v>
      </c>
      <c r="G192" s="115">
        <v>605</v>
      </c>
      <c r="H192" s="116">
        <f t="shared" si="25"/>
        <v>0.12453531598513012</v>
      </c>
      <c r="I192" s="115">
        <v>262</v>
      </c>
      <c r="J192" s="116">
        <f t="shared" si="25"/>
        <v>-0.56694214876033056</v>
      </c>
      <c r="K192" s="115">
        <v>497</v>
      </c>
      <c r="L192" s="116">
        <f t="shared" si="25"/>
        <v>0.89694656488549618</v>
      </c>
      <c r="M192" s="115">
        <v>486</v>
      </c>
      <c r="N192" s="116">
        <f t="shared" si="26"/>
        <v>-2.2132796780684139E-2</v>
      </c>
      <c r="O192" s="116">
        <f t="shared" si="27"/>
        <v>0.27894736842105261</v>
      </c>
    </row>
    <row r="193" spans="2:16" x14ac:dyDescent="0.25">
      <c r="B193" s="114" t="s">
        <v>87</v>
      </c>
      <c r="C193" s="115">
        <v>373</v>
      </c>
      <c r="D193" s="116">
        <v>-0.27431906614785995</v>
      </c>
      <c r="E193" s="115">
        <v>168</v>
      </c>
      <c r="F193" s="116">
        <f t="shared" si="25"/>
        <v>-0.54959785522788196</v>
      </c>
      <c r="G193" s="115">
        <v>500</v>
      </c>
      <c r="H193" s="116">
        <f t="shared" si="25"/>
        <v>1.9761904761904763</v>
      </c>
      <c r="I193" s="115">
        <v>331</v>
      </c>
      <c r="J193" s="116">
        <f t="shared" si="25"/>
        <v>-0.33799999999999997</v>
      </c>
      <c r="K193" s="115">
        <v>339</v>
      </c>
      <c r="L193" s="116">
        <f t="shared" si="25"/>
        <v>2.4169184290030232E-2</v>
      </c>
      <c r="M193" s="115">
        <v>217</v>
      </c>
      <c r="N193" s="116">
        <f t="shared" si="26"/>
        <v>-0.35988200589970498</v>
      </c>
      <c r="O193" s="116">
        <f t="shared" si="27"/>
        <v>-0.41823056300268091</v>
      </c>
    </row>
    <row r="194" spans="2:16" x14ac:dyDescent="0.25">
      <c r="B194" s="114" t="s">
        <v>89</v>
      </c>
      <c r="C194" s="115">
        <v>272</v>
      </c>
      <c r="D194" s="116">
        <v>-0.27466666666666661</v>
      </c>
      <c r="E194" s="115">
        <v>84</v>
      </c>
      <c r="F194" s="116">
        <f t="shared" si="25"/>
        <v>-0.69117647058823528</v>
      </c>
      <c r="G194" s="115">
        <v>408</v>
      </c>
      <c r="H194" s="116">
        <f t="shared" si="25"/>
        <v>3.8571428571428568</v>
      </c>
      <c r="I194" s="115">
        <v>379</v>
      </c>
      <c r="J194" s="116">
        <f t="shared" si="25"/>
        <v>-7.1078431372548989E-2</v>
      </c>
      <c r="K194" s="115">
        <v>638</v>
      </c>
      <c r="L194" s="116">
        <f t="shared" si="25"/>
        <v>0.68337730870712399</v>
      </c>
      <c r="M194" s="115">
        <v>350</v>
      </c>
      <c r="N194" s="116">
        <f t="shared" si="26"/>
        <v>-0.45141065830721006</v>
      </c>
      <c r="O194" s="116">
        <f t="shared" si="27"/>
        <v>0.28676470588235303</v>
      </c>
    </row>
    <row r="195" spans="2:16" x14ac:dyDescent="0.25">
      <c r="B195" s="114" t="s">
        <v>91</v>
      </c>
      <c r="C195" s="115">
        <v>320</v>
      </c>
      <c r="D195" s="116">
        <v>5.9602649006622599E-2</v>
      </c>
      <c r="E195" s="115">
        <v>72</v>
      </c>
      <c r="F195" s="116">
        <f t="shared" si="25"/>
        <v>-0.77500000000000002</v>
      </c>
      <c r="G195" s="115">
        <v>628</v>
      </c>
      <c r="H195" s="116">
        <f t="shared" si="25"/>
        <v>7.7222222222222214</v>
      </c>
      <c r="I195" s="115">
        <v>412</v>
      </c>
      <c r="J195" s="116">
        <f t="shared" si="25"/>
        <v>-0.3439490445859873</v>
      </c>
      <c r="K195" s="115">
        <v>437</v>
      </c>
      <c r="L195" s="116">
        <f t="shared" si="25"/>
        <v>6.0679611650485521E-2</v>
      </c>
      <c r="M195" s="115"/>
      <c r="N195" s="116"/>
      <c r="O195" s="116"/>
    </row>
    <row r="196" spans="2:16" x14ac:dyDescent="0.25">
      <c r="B196" s="114" t="s">
        <v>93</v>
      </c>
      <c r="C196" s="115">
        <v>432</v>
      </c>
      <c r="D196" s="116">
        <v>-6.8965517241379448E-3</v>
      </c>
      <c r="E196" s="115">
        <v>126</v>
      </c>
      <c r="F196" s="116">
        <f t="shared" si="25"/>
        <v>-0.70833333333333326</v>
      </c>
      <c r="G196" s="115">
        <v>549</v>
      </c>
      <c r="H196" s="116">
        <f t="shared" si="25"/>
        <v>3.3571428571428568</v>
      </c>
      <c r="I196" s="115">
        <v>478</v>
      </c>
      <c r="J196" s="116">
        <f t="shared" si="25"/>
        <v>-0.12932604735883424</v>
      </c>
      <c r="K196" s="115">
        <v>522</v>
      </c>
      <c r="L196" s="116">
        <f t="shared" si="25"/>
        <v>9.2050209205020828E-2</v>
      </c>
      <c r="M196" s="115"/>
      <c r="N196" s="116"/>
      <c r="O196" s="116"/>
    </row>
    <row r="197" spans="2:16" ht="15.75" x14ac:dyDescent="0.25">
      <c r="B197" s="117" t="s">
        <v>30</v>
      </c>
      <c r="C197" s="118">
        <v>4225</v>
      </c>
      <c r="D197" s="119">
        <v>-2.8288868445262239E-2</v>
      </c>
      <c r="E197" s="118">
        <v>1935</v>
      </c>
      <c r="F197" s="119">
        <f t="shared" si="25"/>
        <v>-0.5420118343195266</v>
      </c>
      <c r="G197" s="118">
        <v>3344</v>
      </c>
      <c r="H197" s="119">
        <f t="shared" si="25"/>
        <v>0.72816537467700249</v>
      </c>
      <c r="I197" s="118">
        <v>4569</v>
      </c>
      <c r="J197" s="119">
        <f t="shared" si="25"/>
        <v>0.36632775119617222</v>
      </c>
      <c r="K197" s="118">
        <v>5490</v>
      </c>
      <c r="L197" s="119">
        <f t="shared" si="25"/>
        <v>0.20157583716349303</v>
      </c>
      <c r="M197" s="118">
        <v>4642</v>
      </c>
      <c r="N197" s="119">
        <v>2.4497903332597604E-2</v>
      </c>
      <c r="O197" s="119">
        <v>0.33659660236107114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247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 ",RIGHT(2019,2),"/",RIGHT(2018,2))</f>
        <v>var 19/18</v>
      </c>
      <c r="E206" s="113" t="s">
        <v>69</v>
      </c>
      <c r="F206" s="112" t="str">
        <f>CONCATENATE("var ",RIGHT(E205,2),"/",RIGHT(E205-1,2))</f>
        <v>var 20/19</v>
      </c>
      <c r="G206" s="113" t="s">
        <v>69</v>
      </c>
      <c r="H206" s="112" t="str">
        <f>CONCATENATE("var ",RIGHT(G205,2),"/",RIGHT(G205-1,2))</f>
        <v>var 21/20</v>
      </c>
      <c r="I206" s="113" t="s">
        <v>69</v>
      </c>
      <c r="J206" s="112" t="str">
        <f>CONCATENATE("var ",RIGHT(I205,2),"/",RIGHT(I205-1,2))</f>
        <v>var 22/21</v>
      </c>
      <c r="K206" s="113" t="s">
        <v>69</v>
      </c>
      <c r="L206" s="112" t="str">
        <f>CONCATENATE("var ",RIGHT(K205,2),"/",RIGHT(K205-1,2))</f>
        <v>var 23/22</v>
      </c>
      <c r="M206" s="113" t="s">
        <v>69</v>
      </c>
      <c r="N206" s="112" t="str">
        <f>CONCATENATE("var ",RIGHT(M205,2),"/",RIGHT(M205-1,2))</f>
        <v>var 24/23</v>
      </c>
      <c r="O206" s="112" t="str">
        <f>CONCATENATE("var ",RIGHT(M205,2),"/",RIGHT(2019,2))</f>
        <v>var 24/19</v>
      </c>
    </row>
    <row r="207" spans="2:16" x14ac:dyDescent="0.25">
      <c r="B207" s="114" t="s">
        <v>71</v>
      </c>
      <c r="C207" s="115">
        <v>275</v>
      </c>
      <c r="D207" s="116">
        <v>-0.11575562700964626</v>
      </c>
      <c r="E207" s="115">
        <v>349</v>
      </c>
      <c r="F207" s="116">
        <f t="shared" ref="F207:L219" si="28">IFERROR(E207/C207-1,"-")</f>
        <v>0.26909090909090905</v>
      </c>
      <c r="G207" s="115">
        <v>32</v>
      </c>
      <c r="H207" s="116">
        <f t="shared" si="28"/>
        <v>-0.90830945558739251</v>
      </c>
      <c r="I207" s="115">
        <v>928</v>
      </c>
      <c r="J207" s="116">
        <f t="shared" si="28"/>
        <v>28</v>
      </c>
      <c r="K207" s="115">
        <v>676</v>
      </c>
      <c r="L207" s="116">
        <f t="shared" si="28"/>
        <v>-0.27155172413793105</v>
      </c>
      <c r="M207" s="115">
        <v>554</v>
      </c>
      <c r="N207" s="116">
        <f t="shared" ref="N207:N213" si="29">IFERROR(M207/K207-1,"-")</f>
        <v>-0.18047337278106512</v>
      </c>
      <c r="O207" s="116">
        <f>M207/C207-1</f>
        <v>1.0145454545454546</v>
      </c>
    </row>
    <row r="208" spans="2:16" x14ac:dyDescent="0.25">
      <c r="B208" s="114" t="s">
        <v>73</v>
      </c>
      <c r="C208" s="115">
        <v>318</v>
      </c>
      <c r="D208" s="116">
        <v>-0.33333333333333337</v>
      </c>
      <c r="E208" s="115">
        <v>262</v>
      </c>
      <c r="F208" s="116">
        <f t="shared" si="28"/>
        <v>-0.17610062893081757</v>
      </c>
      <c r="G208" s="115">
        <v>43</v>
      </c>
      <c r="H208" s="116">
        <f t="shared" si="28"/>
        <v>-0.83587786259541985</v>
      </c>
      <c r="I208" s="115">
        <v>770</v>
      </c>
      <c r="J208" s="116">
        <f t="shared" si="28"/>
        <v>16.906976744186046</v>
      </c>
      <c r="K208" s="115">
        <v>751</v>
      </c>
      <c r="L208" s="116">
        <f t="shared" si="28"/>
        <v>-2.4675324675324628E-2</v>
      </c>
      <c r="M208" s="115">
        <v>669</v>
      </c>
      <c r="N208" s="116">
        <f t="shared" si="29"/>
        <v>-0.10918774966711053</v>
      </c>
      <c r="O208" s="116">
        <f>IFERROR(M208/C208-1,"-")</f>
        <v>1.1037735849056602</v>
      </c>
    </row>
    <row r="209" spans="2:16" x14ac:dyDescent="0.25">
      <c r="B209" s="114" t="s">
        <v>75</v>
      </c>
      <c r="C209" s="115">
        <v>347</v>
      </c>
      <c r="D209" s="116">
        <v>8.7774294670846409E-2</v>
      </c>
      <c r="E209" s="115">
        <v>154</v>
      </c>
      <c r="F209" s="116">
        <f t="shared" si="28"/>
        <v>-0.55619596541786742</v>
      </c>
      <c r="G209" s="115">
        <v>18</v>
      </c>
      <c r="H209" s="116">
        <f t="shared" si="28"/>
        <v>-0.88311688311688308</v>
      </c>
      <c r="I209" s="115">
        <v>561</v>
      </c>
      <c r="J209" s="116">
        <f t="shared" si="28"/>
        <v>30.166666666666668</v>
      </c>
      <c r="K209" s="115">
        <v>636</v>
      </c>
      <c r="L209" s="116">
        <f t="shared" si="28"/>
        <v>0.1336898395721926</v>
      </c>
      <c r="M209" s="115">
        <v>493</v>
      </c>
      <c r="N209" s="116">
        <f t="shared" si="29"/>
        <v>-0.22484276729559749</v>
      </c>
      <c r="O209" s="116">
        <f t="shared" ref="O209:O213" si="30">IFERROR(M209/C209-1,"-")</f>
        <v>0.42074927953890495</v>
      </c>
    </row>
    <row r="210" spans="2:16" x14ac:dyDescent="0.25">
      <c r="B210" s="114" t="s">
        <v>77</v>
      </c>
      <c r="C210" s="115">
        <v>496</v>
      </c>
      <c r="D210" s="116">
        <v>0.2216748768472907</v>
      </c>
      <c r="E210" s="115">
        <v>0</v>
      </c>
      <c r="F210" s="116">
        <f t="shared" si="28"/>
        <v>-1</v>
      </c>
      <c r="G210" s="115">
        <v>25</v>
      </c>
      <c r="H210" s="116" t="str">
        <f t="shared" si="28"/>
        <v>-</v>
      </c>
      <c r="I210" s="115">
        <v>1074</v>
      </c>
      <c r="J210" s="116">
        <f t="shared" si="28"/>
        <v>41.96</v>
      </c>
      <c r="K210" s="115">
        <v>1013</v>
      </c>
      <c r="L210" s="116">
        <f t="shared" si="28"/>
        <v>-5.6797020484171346E-2</v>
      </c>
      <c r="M210" s="115">
        <v>570</v>
      </c>
      <c r="N210" s="116">
        <f t="shared" si="29"/>
        <v>-0.43731490621915103</v>
      </c>
      <c r="O210" s="116">
        <f t="shared" si="30"/>
        <v>0.14919354838709675</v>
      </c>
    </row>
    <row r="211" spans="2:16" x14ac:dyDescent="0.25">
      <c r="B211" s="114" t="s">
        <v>79</v>
      </c>
      <c r="C211" s="115">
        <v>220</v>
      </c>
      <c r="D211" s="116">
        <v>-0.51434878587196464</v>
      </c>
      <c r="E211" s="115">
        <v>0</v>
      </c>
      <c r="F211" s="116">
        <f t="shared" si="28"/>
        <v>-1</v>
      </c>
      <c r="G211" s="115">
        <v>38</v>
      </c>
      <c r="H211" s="116" t="str">
        <f t="shared" si="28"/>
        <v>-</v>
      </c>
      <c r="I211" s="115">
        <v>827</v>
      </c>
      <c r="J211" s="116">
        <f t="shared" si="28"/>
        <v>20.763157894736842</v>
      </c>
      <c r="K211" s="115">
        <v>516</v>
      </c>
      <c r="L211" s="116">
        <f t="shared" si="28"/>
        <v>-0.37605804111245467</v>
      </c>
      <c r="M211" s="115">
        <v>527</v>
      </c>
      <c r="N211" s="116">
        <f t="shared" si="29"/>
        <v>2.1317829457364379E-2</v>
      </c>
      <c r="O211" s="116">
        <f t="shared" si="30"/>
        <v>1.3954545454545455</v>
      </c>
    </row>
    <row r="212" spans="2:16" x14ac:dyDescent="0.25">
      <c r="B212" s="114" t="s">
        <v>81</v>
      </c>
      <c r="C212" s="115">
        <v>217</v>
      </c>
      <c r="D212" s="116">
        <v>-0.28382838283828382</v>
      </c>
      <c r="E212" s="115">
        <v>0</v>
      </c>
      <c r="F212" s="116">
        <f t="shared" si="28"/>
        <v>-1</v>
      </c>
      <c r="G212" s="115">
        <v>48</v>
      </c>
      <c r="H212" s="116" t="str">
        <f t="shared" si="28"/>
        <v>-</v>
      </c>
      <c r="I212" s="115">
        <v>664</v>
      </c>
      <c r="J212" s="116">
        <f t="shared" si="28"/>
        <v>12.833333333333334</v>
      </c>
      <c r="K212" s="115">
        <v>493</v>
      </c>
      <c r="L212" s="116">
        <f t="shared" si="28"/>
        <v>-0.25753012048192769</v>
      </c>
      <c r="M212" s="115">
        <v>432</v>
      </c>
      <c r="N212" s="116">
        <f t="shared" si="29"/>
        <v>-0.12373225152129819</v>
      </c>
      <c r="O212" s="116">
        <f t="shared" si="30"/>
        <v>0.99078341013824889</v>
      </c>
    </row>
    <row r="213" spans="2:16" x14ac:dyDescent="0.25">
      <c r="B213" s="114" t="s">
        <v>83</v>
      </c>
      <c r="C213" s="115">
        <v>445</v>
      </c>
      <c r="D213" s="116">
        <v>0.17105263157894735</v>
      </c>
      <c r="E213" s="115">
        <v>0</v>
      </c>
      <c r="F213" s="116">
        <f t="shared" si="28"/>
        <v>-1</v>
      </c>
      <c r="G213" s="115">
        <v>160</v>
      </c>
      <c r="H213" s="116" t="str">
        <f t="shared" si="28"/>
        <v>-</v>
      </c>
      <c r="I213" s="115">
        <v>1141</v>
      </c>
      <c r="J213" s="116">
        <f t="shared" si="28"/>
        <v>6.1312499999999996</v>
      </c>
      <c r="K213" s="115">
        <v>865</v>
      </c>
      <c r="L213" s="116">
        <f t="shared" si="28"/>
        <v>-0.24189307624890444</v>
      </c>
      <c r="M213" s="115">
        <v>531</v>
      </c>
      <c r="N213" s="116">
        <f t="shared" si="29"/>
        <v>-0.38612716763005783</v>
      </c>
      <c r="O213" s="116">
        <f t="shared" si="30"/>
        <v>0.19325842696629203</v>
      </c>
    </row>
    <row r="214" spans="2:16" x14ac:dyDescent="0.25">
      <c r="B214" s="114" t="s">
        <v>85</v>
      </c>
      <c r="C214" s="115">
        <v>327</v>
      </c>
      <c r="D214" s="116">
        <v>-0.20823244552058107</v>
      </c>
      <c r="E214" s="115">
        <v>169</v>
      </c>
      <c r="F214" s="116">
        <f t="shared" si="28"/>
        <v>-0.48318042813455653</v>
      </c>
      <c r="G214" s="115">
        <v>167</v>
      </c>
      <c r="H214" s="116">
        <f t="shared" si="28"/>
        <v>-1.1834319526627168E-2</v>
      </c>
      <c r="I214" s="115">
        <v>1213</v>
      </c>
      <c r="J214" s="116">
        <f t="shared" si="28"/>
        <v>6.2634730538922154</v>
      </c>
      <c r="K214" s="115">
        <v>1041</v>
      </c>
      <c r="L214" s="116">
        <f t="shared" si="28"/>
        <v>-0.14179719703215166</v>
      </c>
      <c r="M214" s="115">
        <v>508</v>
      </c>
      <c r="N214" s="116">
        <f>IFERROR(M214/K214-1,"-")</f>
        <v>-0.51200768491834769</v>
      </c>
      <c r="O214" s="116">
        <f>IFERROR(M214/C214-1,"-")</f>
        <v>0.55351681957186538</v>
      </c>
    </row>
    <row r="215" spans="2:16" x14ac:dyDescent="0.25">
      <c r="B215" s="114" t="s">
        <v>87</v>
      </c>
      <c r="C215" s="115">
        <v>343</v>
      </c>
      <c r="D215" s="116">
        <v>5.2147239263803602E-2</v>
      </c>
      <c r="E215" s="115">
        <v>2</v>
      </c>
      <c r="F215" s="116">
        <f t="shared" si="28"/>
        <v>-0.99416909620991256</v>
      </c>
      <c r="G215" s="115">
        <v>686</v>
      </c>
      <c r="H215" s="116">
        <f t="shared" si="28"/>
        <v>342</v>
      </c>
      <c r="I215" s="115">
        <v>808</v>
      </c>
      <c r="J215" s="116">
        <f t="shared" si="28"/>
        <v>0.17784256559766765</v>
      </c>
      <c r="K215" s="115">
        <v>805</v>
      </c>
      <c r="L215" s="116">
        <f t="shared" si="28"/>
        <v>-3.7128712871287162E-3</v>
      </c>
      <c r="M215" s="115">
        <v>446</v>
      </c>
      <c r="N215" s="116">
        <f>IFERROR(M215/K215-1,"-")</f>
        <v>-0.4459627329192547</v>
      </c>
      <c r="O215" s="116">
        <f>IFERROR(M215/C215-1,"-")</f>
        <v>0.30029154518950429</v>
      </c>
    </row>
    <row r="216" spans="2:16" x14ac:dyDescent="0.25">
      <c r="B216" s="114" t="s">
        <v>89</v>
      </c>
      <c r="C216" s="115">
        <v>311</v>
      </c>
      <c r="D216" s="116">
        <v>-7.71513353115727E-2</v>
      </c>
      <c r="E216" s="115">
        <v>19</v>
      </c>
      <c r="F216" s="116">
        <f t="shared" si="28"/>
        <v>-0.93890675241157551</v>
      </c>
      <c r="G216" s="115">
        <v>1264</v>
      </c>
      <c r="H216" s="116">
        <f t="shared" si="28"/>
        <v>65.526315789473685</v>
      </c>
      <c r="I216" s="115">
        <v>709</v>
      </c>
      <c r="J216" s="116">
        <f t="shared" si="28"/>
        <v>-0.43908227848101267</v>
      </c>
      <c r="K216" s="115">
        <v>743</v>
      </c>
      <c r="L216" s="116">
        <f t="shared" si="28"/>
        <v>4.7954866008462549E-2</v>
      </c>
      <c r="M216" s="115">
        <v>702</v>
      </c>
      <c r="N216" s="116">
        <f>IFERROR(M216/K216-1,"-")</f>
        <v>-5.5181695827725474E-2</v>
      </c>
      <c r="O216" s="116">
        <f>IFERROR(M216/C216-1,"-")</f>
        <v>1.257234726688103</v>
      </c>
    </row>
    <row r="217" spans="2:16" x14ac:dyDescent="0.25">
      <c r="B217" s="114" t="s">
        <v>91</v>
      </c>
      <c r="C217" s="115">
        <v>328</v>
      </c>
      <c r="D217" s="116">
        <v>-0.17171717171717171</v>
      </c>
      <c r="E217" s="115">
        <v>114</v>
      </c>
      <c r="F217" s="116">
        <f t="shared" si="28"/>
        <v>-0.65243902439024393</v>
      </c>
      <c r="G217" s="115">
        <v>1006</v>
      </c>
      <c r="H217" s="116">
        <f t="shared" si="28"/>
        <v>7.8245614035087723</v>
      </c>
      <c r="I217" s="115">
        <v>646</v>
      </c>
      <c r="J217" s="116">
        <f t="shared" si="28"/>
        <v>-0.35785288270377735</v>
      </c>
      <c r="K217" s="115">
        <v>719</v>
      </c>
      <c r="L217" s="116">
        <f t="shared" si="28"/>
        <v>0.11300309597523217</v>
      </c>
      <c r="M217" s="115"/>
      <c r="N217" s="116"/>
      <c r="O217" s="116"/>
    </row>
    <row r="218" spans="2:16" x14ac:dyDescent="0.25">
      <c r="B218" s="114" t="s">
        <v>93</v>
      </c>
      <c r="C218" s="115">
        <v>328</v>
      </c>
      <c r="D218" s="116">
        <v>0.12328767123287676</v>
      </c>
      <c r="E218" s="115">
        <v>81</v>
      </c>
      <c r="F218" s="116">
        <f t="shared" si="28"/>
        <v>-0.75304878048780488</v>
      </c>
      <c r="G218" s="115">
        <v>879</v>
      </c>
      <c r="H218" s="116">
        <f t="shared" si="28"/>
        <v>9.8518518518518512</v>
      </c>
      <c r="I218" s="115">
        <v>624</v>
      </c>
      <c r="J218" s="116">
        <f t="shared" si="28"/>
        <v>-0.29010238907849828</v>
      </c>
      <c r="K218" s="115">
        <v>620</v>
      </c>
      <c r="L218" s="116">
        <f t="shared" si="28"/>
        <v>-6.4102564102563875E-3</v>
      </c>
      <c r="M218" s="115"/>
      <c r="N218" s="116"/>
      <c r="O218" s="116"/>
    </row>
    <row r="219" spans="2:16" ht="15.75" x14ac:dyDescent="0.25">
      <c r="B219" s="117" t="s">
        <v>30</v>
      </c>
      <c r="C219" s="118">
        <v>3955</v>
      </c>
      <c r="D219" s="119">
        <v>-0.10378427373668708</v>
      </c>
      <c r="E219" s="118">
        <v>1273</v>
      </c>
      <c r="F219" s="119">
        <f t="shared" si="28"/>
        <v>-0.67812895069532231</v>
      </c>
      <c r="G219" s="118">
        <v>4366</v>
      </c>
      <c r="H219" s="119">
        <f t="shared" si="28"/>
        <v>2.4296936370777691</v>
      </c>
      <c r="I219" s="118">
        <v>9965</v>
      </c>
      <c r="J219" s="119">
        <f t="shared" si="28"/>
        <v>1.2824095281722401</v>
      </c>
      <c r="K219" s="118">
        <v>8878</v>
      </c>
      <c r="L219" s="119">
        <f t="shared" si="28"/>
        <v>-0.10908178625188159</v>
      </c>
      <c r="M219" s="118">
        <v>5432</v>
      </c>
      <c r="N219" s="119">
        <v>-0.27948003714020431</v>
      </c>
      <c r="O219" s="119">
        <v>0.64655956350409216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246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 ",RIGHT(2019,2),"/",RIGHT(2018,2))</f>
        <v>var 19/18</v>
      </c>
      <c r="E228" s="113" t="s">
        <v>69</v>
      </c>
      <c r="F228" s="112" t="str">
        <f>CONCATENATE("var ",RIGHT(E227,2),"/",RIGHT(E227-1,2))</f>
        <v>var 20/19</v>
      </c>
      <c r="G228" s="113" t="s">
        <v>69</v>
      </c>
      <c r="H228" s="112" t="str">
        <f>CONCATENATE("var ",RIGHT(G227,2),"/",RIGHT(G227-1,2))</f>
        <v>var 21/20</v>
      </c>
      <c r="I228" s="113" t="s">
        <v>69</v>
      </c>
      <c r="J228" s="112" t="str">
        <f>CONCATENATE("var ",RIGHT(I227,2),"/",RIGHT(I227-1,2))</f>
        <v>var 22/21</v>
      </c>
      <c r="K228" s="113" t="s">
        <v>69</v>
      </c>
      <c r="L228" s="112" t="str">
        <f>CONCATENATE("var ",RIGHT(K227,2),"/",RIGHT(K227-1,2))</f>
        <v>var 23/22</v>
      </c>
      <c r="M228" s="113" t="s">
        <v>69</v>
      </c>
      <c r="N228" s="112" t="str">
        <f>CONCATENATE("var ",RIGHT(M227,2),"/",RIGHT(M227-1,2))</f>
        <v>var 24/23</v>
      </c>
      <c r="O228" s="112" t="str">
        <f>CONCATENATE("var ",RIGHT(M227,2),"/",RIGHT(2019,2))</f>
        <v>var 24/19</v>
      </c>
    </row>
    <row r="229" spans="2:16" x14ac:dyDescent="0.25">
      <c r="B229" s="114" t="s">
        <v>71</v>
      </c>
      <c r="C229" s="115">
        <v>308</v>
      </c>
      <c r="D229" s="116">
        <v>-0.21227621483375958</v>
      </c>
      <c r="E229" s="115">
        <v>313</v>
      </c>
      <c r="F229" s="116">
        <f t="shared" ref="F229:L241" si="31">IFERROR(E229/C229-1,"-")</f>
        <v>1.6233766233766156E-2</v>
      </c>
      <c r="G229" s="115">
        <v>175</v>
      </c>
      <c r="H229" s="116">
        <f t="shared" si="31"/>
        <v>-0.4408945686900958</v>
      </c>
      <c r="I229" s="115">
        <v>418</v>
      </c>
      <c r="J229" s="116">
        <f t="shared" si="31"/>
        <v>1.3885714285714288</v>
      </c>
      <c r="K229" s="115">
        <v>363</v>
      </c>
      <c r="L229" s="116">
        <f t="shared" si="31"/>
        <v>-0.13157894736842102</v>
      </c>
      <c r="M229" s="115">
        <v>373</v>
      </c>
      <c r="N229" s="116">
        <f t="shared" ref="N229:N235" si="32">IFERROR(M229/K229-1,"-")</f>
        <v>2.7548209366391241E-2</v>
      </c>
      <c r="O229" s="116">
        <f>M229/C229-1</f>
        <v>0.21103896103896114</v>
      </c>
    </row>
    <row r="230" spans="2:16" x14ac:dyDescent="0.25">
      <c r="B230" s="114" t="s">
        <v>73</v>
      </c>
      <c r="C230" s="115">
        <v>300</v>
      </c>
      <c r="D230" s="116">
        <v>-0.27360774818401934</v>
      </c>
      <c r="E230" s="115">
        <v>321</v>
      </c>
      <c r="F230" s="116">
        <f t="shared" si="31"/>
        <v>7.0000000000000062E-2</v>
      </c>
      <c r="G230" s="115">
        <v>18</v>
      </c>
      <c r="H230" s="116">
        <f t="shared" si="31"/>
        <v>-0.94392523364485981</v>
      </c>
      <c r="I230" s="115">
        <v>389</v>
      </c>
      <c r="J230" s="116">
        <f t="shared" si="31"/>
        <v>20.611111111111111</v>
      </c>
      <c r="K230" s="115">
        <v>445</v>
      </c>
      <c r="L230" s="116">
        <f t="shared" si="31"/>
        <v>0.14395886889460163</v>
      </c>
      <c r="M230" s="115">
        <v>462</v>
      </c>
      <c r="N230" s="116">
        <f t="shared" si="32"/>
        <v>3.8202247191011285E-2</v>
      </c>
      <c r="O230" s="116">
        <f>IFERROR(M230/C230-1,"-")</f>
        <v>0.54</v>
      </c>
    </row>
    <row r="231" spans="2:16" x14ac:dyDescent="0.25">
      <c r="B231" s="114" t="s">
        <v>75</v>
      </c>
      <c r="C231" s="115">
        <v>369</v>
      </c>
      <c r="D231" s="116">
        <v>-2.3809523809523836E-2</v>
      </c>
      <c r="E231" s="115">
        <v>227</v>
      </c>
      <c r="F231" s="116">
        <f t="shared" si="31"/>
        <v>-0.38482384823848237</v>
      </c>
      <c r="G231" s="115">
        <v>20</v>
      </c>
      <c r="H231" s="116">
        <f t="shared" si="31"/>
        <v>-0.91189427312775329</v>
      </c>
      <c r="I231" s="115">
        <v>354</v>
      </c>
      <c r="J231" s="116">
        <f t="shared" si="31"/>
        <v>16.7</v>
      </c>
      <c r="K231" s="115">
        <v>318</v>
      </c>
      <c r="L231" s="116">
        <f t="shared" si="31"/>
        <v>-0.10169491525423724</v>
      </c>
      <c r="M231" s="115">
        <v>592</v>
      </c>
      <c r="N231" s="116">
        <f t="shared" si="32"/>
        <v>0.86163522012578619</v>
      </c>
      <c r="O231" s="116">
        <f t="shared" ref="O231:O235" si="33">IFERROR(M231/C231-1,"-")</f>
        <v>0.60433604336043367</v>
      </c>
    </row>
    <row r="232" spans="2:16" x14ac:dyDescent="0.25">
      <c r="B232" s="114" t="s">
        <v>77</v>
      </c>
      <c r="C232" s="115">
        <v>400</v>
      </c>
      <c r="D232" s="116">
        <v>0.16279069767441867</v>
      </c>
      <c r="E232" s="115">
        <v>0</v>
      </c>
      <c r="F232" s="116">
        <f t="shared" si="31"/>
        <v>-1</v>
      </c>
      <c r="G232" s="115">
        <v>33</v>
      </c>
      <c r="H232" s="116" t="str">
        <f t="shared" si="31"/>
        <v>-</v>
      </c>
      <c r="I232" s="115">
        <v>556</v>
      </c>
      <c r="J232" s="116">
        <f t="shared" si="31"/>
        <v>15.848484848484848</v>
      </c>
      <c r="K232" s="115">
        <v>355</v>
      </c>
      <c r="L232" s="116">
        <f t="shared" si="31"/>
        <v>-0.36151079136690645</v>
      </c>
      <c r="M232" s="115">
        <v>404</v>
      </c>
      <c r="N232" s="116">
        <f t="shared" si="32"/>
        <v>0.13802816901408455</v>
      </c>
      <c r="O232" s="116">
        <f t="shared" si="33"/>
        <v>1.0000000000000009E-2</v>
      </c>
    </row>
    <row r="233" spans="2:16" x14ac:dyDescent="0.25">
      <c r="B233" s="114" t="s">
        <v>79</v>
      </c>
      <c r="C233" s="115">
        <v>233</v>
      </c>
      <c r="D233" s="116">
        <v>-7.5396825396825351E-2</v>
      </c>
      <c r="E233" s="115">
        <v>0</v>
      </c>
      <c r="F233" s="116">
        <f t="shared" si="31"/>
        <v>-1</v>
      </c>
      <c r="G233" s="115">
        <v>120</v>
      </c>
      <c r="H233" s="116" t="str">
        <f t="shared" si="31"/>
        <v>-</v>
      </c>
      <c r="I233" s="115">
        <v>214</v>
      </c>
      <c r="J233" s="116">
        <f t="shared" si="31"/>
        <v>0.78333333333333344</v>
      </c>
      <c r="K233" s="115">
        <v>518</v>
      </c>
      <c r="L233" s="116">
        <f t="shared" si="31"/>
        <v>1.4205607476635516</v>
      </c>
      <c r="M233" s="115">
        <v>597</v>
      </c>
      <c r="N233" s="116">
        <f t="shared" si="32"/>
        <v>0.15250965250965254</v>
      </c>
      <c r="O233" s="116">
        <f t="shared" si="33"/>
        <v>1.5622317596566524</v>
      </c>
    </row>
    <row r="234" spans="2:16" x14ac:dyDescent="0.25">
      <c r="B234" s="114" t="s">
        <v>81</v>
      </c>
      <c r="C234" s="115">
        <v>238</v>
      </c>
      <c r="D234" s="116">
        <v>-0.17073170731707321</v>
      </c>
      <c r="E234" s="115">
        <v>0</v>
      </c>
      <c r="F234" s="116">
        <f t="shared" si="31"/>
        <v>-1</v>
      </c>
      <c r="G234" s="115">
        <v>86</v>
      </c>
      <c r="H234" s="116" t="str">
        <f t="shared" si="31"/>
        <v>-</v>
      </c>
      <c r="I234" s="115">
        <v>248</v>
      </c>
      <c r="J234" s="116">
        <f t="shared" si="31"/>
        <v>1.8837209302325579</v>
      </c>
      <c r="K234" s="115">
        <v>365</v>
      </c>
      <c r="L234" s="116">
        <f t="shared" si="31"/>
        <v>0.47177419354838701</v>
      </c>
      <c r="M234" s="115">
        <v>533</v>
      </c>
      <c r="N234" s="116">
        <f t="shared" si="32"/>
        <v>0.46027397260273983</v>
      </c>
      <c r="O234" s="116">
        <f t="shared" si="33"/>
        <v>1.2394957983193278</v>
      </c>
    </row>
    <row r="235" spans="2:16" x14ac:dyDescent="0.25">
      <c r="B235" s="114" t="s">
        <v>83</v>
      </c>
      <c r="C235" s="115">
        <v>600</v>
      </c>
      <c r="D235" s="116">
        <v>0.63934426229508201</v>
      </c>
      <c r="E235" s="115">
        <v>0</v>
      </c>
      <c r="F235" s="116">
        <f t="shared" si="31"/>
        <v>-1</v>
      </c>
      <c r="G235" s="115">
        <v>202</v>
      </c>
      <c r="H235" s="116" t="str">
        <f t="shared" si="31"/>
        <v>-</v>
      </c>
      <c r="I235" s="115">
        <v>528</v>
      </c>
      <c r="J235" s="116">
        <f t="shared" si="31"/>
        <v>1.613861386138614</v>
      </c>
      <c r="K235" s="115">
        <v>693</v>
      </c>
      <c r="L235" s="116">
        <f t="shared" si="31"/>
        <v>0.3125</v>
      </c>
      <c r="M235" s="115">
        <v>628</v>
      </c>
      <c r="N235" s="116">
        <f t="shared" si="32"/>
        <v>-9.3795093795093765E-2</v>
      </c>
      <c r="O235" s="116">
        <f t="shared" si="33"/>
        <v>4.6666666666666634E-2</v>
      </c>
    </row>
    <row r="236" spans="2:16" x14ac:dyDescent="0.25">
      <c r="B236" s="114" t="s">
        <v>85</v>
      </c>
      <c r="C236" s="115">
        <v>380</v>
      </c>
      <c r="D236" s="116">
        <v>0.30584192439862545</v>
      </c>
      <c r="E236" s="115">
        <v>538</v>
      </c>
      <c r="F236" s="116">
        <f t="shared" si="31"/>
        <v>0.41578947368421049</v>
      </c>
      <c r="G236" s="115">
        <v>605</v>
      </c>
      <c r="H236" s="116">
        <f t="shared" si="31"/>
        <v>0.12453531598513012</v>
      </c>
      <c r="I236" s="115">
        <v>262</v>
      </c>
      <c r="J236" s="116">
        <f t="shared" si="31"/>
        <v>-0.56694214876033056</v>
      </c>
      <c r="K236" s="115">
        <v>497</v>
      </c>
      <c r="L236" s="116">
        <f t="shared" si="31"/>
        <v>0.89694656488549618</v>
      </c>
      <c r="M236" s="115">
        <v>486</v>
      </c>
      <c r="N236" s="116">
        <f>IFERROR(M236/K236-1,"-")</f>
        <v>-2.2132796780684139E-2</v>
      </c>
      <c r="O236" s="116">
        <f>IFERROR(M236/C236-1,"-")</f>
        <v>0.27894736842105261</v>
      </c>
    </row>
    <row r="237" spans="2:16" x14ac:dyDescent="0.25">
      <c r="B237" s="114" t="s">
        <v>87</v>
      </c>
      <c r="C237" s="115">
        <v>373</v>
      </c>
      <c r="D237" s="116">
        <v>-0.27431906614785995</v>
      </c>
      <c r="E237" s="115">
        <v>168</v>
      </c>
      <c r="F237" s="116">
        <f t="shared" si="31"/>
        <v>-0.54959785522788196</v>
      </c>
      <c r="G237" s="115">
        <v>500</v>
      </c>
      <c r="H237" s="116">
        <f t="shared" si="31"/>
        <v>1.9761904761904763</v>
      </c>
      <c r="I237" s="115">
        <v>331</v>
      </c>
      <c r="J237" s="116">
        <f t="shared" si="31"/>
        <v>-0.33799999999999997</v>
      </c>
      <c r="K237" s="115">
        <v>339</v>
      </c>
      <c r="L237" s="116">
        <f t="shared" si="31"/>
        <v>2.4169184290030232E-2</v>
      </c>
      <c r="M237" s="115">
        <v>217</v>
      </c>
      <c r="N237" s="116">
        <f>IFERROR(M237/K237-1,"-")</f>
        <v>-0.35988200589970498</v>
      </c>
      <c r="O237" s="116">
        <f>IFERROR(M237/C237-1,"-")</f>
        <v>-0.41823056300268091</v>
      </c>
    </row>
    <row r="238" spans="2:16" x14ac:dyDescent="0.25">
      <c r="B238" s="114" t="s">
        <v>89</v>
      </c>
      <c r="C238" s="115">
        <v>272</v>
      </c>
      <c r="D238" s="116">
        <v>-0.27466666666666661</v>
      </c>
      <c r="E238" s="115">
        <v>84</v>
      </c>
      <c r="F238" s="116">
        <f t="shared" si="31"/>
        <v>-0.69117647058823528</v>
      </c>
      <c r="G238" s="115">
        <v>408</v>
      </c>
      <c r="H238" s="116">
        <f t="shared" si="31"/>
        <v>3.8571428571428568</v>
      </c>
      <c r="I238" s="115">
        <v>379</v>
      </c>
      <c r="J238" s="116">
        <f t="shared" si="31"/>
        <v>-7.1078431372548989E-2</v>
      </c>
      <c r="K238" s="115">
        <v>638</v>
      </c>
      <c r="L238" s="116">
        <f t="shared" si="31"/>
        <v>0.68337730870712399</v>
      </c>
      <c r="M238" s="115">
        <v>350</v>
      </c>
      <c r="N238" s="116">
        <f>IFERROR(M238/K238-1,"-")</f>
        <v>-0.45141065830721006</v>
      </c>
      <c r="O238" s="116">
        <f>IFERROR(M238/C238-1,"-")</f>
        <v>0.28676470588235303</v>
      </c>
    </row>
    <row r="239" spans="2:16" x14ac:dyDescent="0.25">
      <c r="B239" s="114" t="s">
        <v>91</v>
      </c>
      <c r="C239" s="115">
        <v>320</v>
      </c>
      <c r="D239" s="116">
        <v>5.9602649006622599E-2</v>
      </c>
      <c r="E239" s="115">
        <v>72</v>
      </c>
      <c r="F239" s="116">
        <f t="shared" si="31"/>
        <v>-0.77500000000000002</v>
      </c>
      <c r="G239" s="115">
        <v>628</v>
      </c>
      <c r="H239" s="116">
        <f t="shared" si="31"/>
        <v>7.7222222222222214</v>
      </c>
      <c r="I239" s="115">
        <v>412</v>
      </c>
      <c r="J239" s="116">
        <f t="shared" si="31"/>
        <v>-0.3439490445859873</v>
      </c>
      <c r="K239" s="115">
        <v>437</v>
      </c>
      <c r="L239" s="116">
        <f t="shared" si="31"/>
        <v>6.0679611650485521E-2</v>
      </c>
      <c r="M239" s="115"/>
      <c r="N239" s="116"/>
      <c r="O239" s="116"/>
    </row>
    <row r="240" spans="2:16" x14ac:dyDescent="0.25">
      <c r="B240" s="114" t="s">
        <v>93</v>
      </c>
      <c r="C240" s="115">
        <v>432</v>
      </c>
      <c r="D240" s="116">
        <v>-6.8965517241379448E-3</v>
      </c>
      <c r="E240" s="115">
        <v>126</v>
      </c>
      <c r="F240" s="116">
        <f t="shared" si="31"/>
        <v>-0.70833333333333326</v>
      </c>
      <c r="G240" s="115">
        <v>549</v>
      </c>
      <c r="H240" s="116">
        <f t="shared" si="31"/>
        <v>3.3571428571428568</v>
      </c>
      <c r="I240" s="115">
        <v>478</v>
      </c>
      <c r="J240" s="116">
        <f t="shared" si="31"/>
        <v>-0.12932604735883424</v>
      </c>
      <c r="K240" s="115">
        <v>522</v>
      </c>
      <c r="L240" s="116">
        <f t="shared" si="31"/>
        <v>9.2050209205020828E-2</v>
      </c>
      <c r="M240" s="115"/>
      <c r="N240" s="116"/>
      <c r="O240" s="116"/>
    </row>
    <row r="241" spans="2:16" ht="15.75" x14ac:dyDescent="0.25">
      <c r="B241" s="117" t="s">
        <v>30</v>
      </c>
      <c r="C241" s="118">
        <v>4225</v>
      </c>
      <c r="D241" s="119">
        <v>-2.8288868445262239E-2</v>
      </c>
      <c r="E241" s="118">
        <v>1935</v>
      </c>
      <c r="F241" s="119">
        <f t="shared" si="31"/>
        <v>-0.5420118343195266</v>
      </c>
      <c r="G241" s="118">
        <v>3344</v>
      </c>
      <c r="H241" s="119">
        <f t="shared" si="31"/>
        <v>0.72816537467700249</v>
      </c>
      <c r="I241" s="118">
        <v>4569</v>
      </c>
      <c r="J241" s="119">
        <f t="shared" si="31"/>
        <v>0.36632775119617222</v>
      </c>
      <c r="K241" s="118">
        <v>5490</v>
      </c>
      <c r="L241" s="119">
        <f t="shared" si="31"/>
        <v>0.20157583716349303</v>
      </c>
      <c r="M241" s="118">
        <v>4642</v>
      </c>
      <c r="N241" s="119">
        <v>2.4497903332597604E-2</v>
      </c>
      <c r="O241" s="119">
        <v>0.33659660236107114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248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CONCATENATE("var ",RIGHT(2019,2),"/",RIGHT(2018,2))</f>
        <v>var 19/18</v>
      </c>
      <c r="E250" s="113" t="s">
        <v>69</v>
      </c>
      <c r="F250" s="112" t="str">
        <f>CONCATENATE("var ",RIGHT(E249,2),"/",RIGHT(E249-1,2))</f>
        <v>var 20/19</v>
      </c>
      <c r="G250" s="113" t="s">
        <v>69</v>
      </c>
      <c r="H250" s="112" t="str">
        <f>CONCATENATE("var ",RIGHT(G249,2),"/",RIGHT(G249-1,2))</f>
        <v>var 21/20</v>
      </c>
      <c r="I250" s="113" t="s">
        <v>69</v>
      </c>
      <c r="J250" s="112" t="str">
        <f>CONCATENATE("var ",RIGHT(I249,2),"/",RIGHT(I249-1,2))</f>
        <v>var 22/21</v>
      </c>
      <c r="K250" s="113" t="s">
        <v>69</v>
      </c>
      <c r="L250" s="112" t="str">
        <f>CONCATENATE("var ",RIGHT(K249,2),"/",RIGHT(K249-1,2))</f>
        <v>var 23/22</v>
      </c>
      <c r="M250" s="113" t="s">
        <v>69</v>
      </c>
      <c r="N250" s="112" t="str">
        <f>CONCATENATE("var ",RIGHT(M249,2),"/",RIGHT(M249-1,2))</f>
        <v>var 24/23</v>
      </c>
      <c r="O250" s="112" t="str">
        <f>CONCATENATE("var ",RIGHT(M249,2),"/",RIGHT(2019,2))</f>
        <v>var 24/19</v>
      </c>
    </row>
    <row r="251" spans="2:16" x14ac:dyDescent="0.25">
      <c r="B251" s="114" t="s">
        <v>71</v>
      </c>
      <c r="C251" s="115">
        <v>421</v>
      </c>
      <c r="D251" s="116">
        <v>-3.4403669724770602E-2</v>
      </c>
      <c r="E251" s="115">
        <v>611</v>
      </c>
      <c r="F251" s="116">
        <f t="shared" ref="F251:L263" si="34">IFERROR(E251/C251-1,"-")</f>
        <v>0.45130641330166266</v>
      </c>
      <c r="G251" s="115">
        <v>18</v>
      </c>
      <c r="H251" s="116">
        <f t="shared" si="34"/>
        <v>-0.97054009819967269</v>
      </c>
      <c r="I251" s="115">
        <v>458</v>
      </c>
      <c r="J251" s="116">
        <f t="shared" si="34"/>
        <v>24.444444444444443</v>
      </c>
      <c r="K251" s="115">
        <v>905</v>
      </c>
      <c r="L251" s="116">
        <f t="shared" si="34"/>
        <v>0.97598253275109181</v>
      </c>
      <c r="M251" s="115">
        <v>616</v>
      </c>
      <c r="N251" s="116">
        <f t="shared" ref="N251:N257" si="35">IFERROR(M251/K251-1,"-")</f>
        <v>-0.31933701657458569</v>
      </c>
      <c r="O251" s="116">
        <f>M251/C251-1</f>
        <v>0.46318289786223277</v>
      </c>
    </row>
    <row r="252" spans="2:16" x14ac:dyDescent="0.25">
      <c r="B252" s="114" t="s">
        <v>73</v>
      </c>
      <c r="C252" s="115">
        <v>462</v>
      </c>
      <c r="D252" s="116">
        <v>0.30508474576271194</v>
      </c>
      <c r="E252" s="115">
        <v>1068</v>
      </c>
      <c r="F252" s="116">
        <f t="shared" si="34"/>
        <v>1.3116883116883118</v>
      </c>
      <c r="G252" s="115">
        <v>3</v>
      </c>
      <c r="H252" s="116">
        <f t="shared" si="34"/>
        <v>-0.9971910112359551</v>
      </c>
      <c r="I252" s="115">
        <v>444</v>
      </c>
      <c r="J252" s="116">
        <f t="shared" si="34"/>
        <v>147</v>
      </c>
      <c r="K252" s="115">
        <v>665</v>
      </c>
      <c r="L252" s="116">
        <f t="shared" si="34"/>
        <v>0.49774774774774766</v>
      </c>
      <c r="M252" s="115">
        <v>638</v>
      </c>
      <c r="N252" s="116">
        <f t="shared" si="35"/>
        <v>-4.0601503759398527E-2</v>
      </c>
      <c r="O252" s="116">
        <f>IFERROR(M252/C252-1,"-")</f>
        <v>0.38095238095238093</v>
      </c>
    </row>
    <row r="253" spans="2:16" x14ac:dyDescent="0.25">
      <c r="B253" s="114" t="s">
        <v>75</v>
      </c>
      <c r="C253" s="115">
        <v>462</v>
      </c>
      <c r="D253" s="116">
        <v>0.3125</v>
      </c>
      <c r="E253" s="115">
        <v>282</v>
      </c>
      <c r="F253" s="116">
        <f t="shared" si="34"/>
        <v>-0.38961038961038963</v>
      </c>
      <c r="G253" s="115">
        <v>3</v>
      </c>
      <c r="H253" s="116">
        <f t="shared" si="34"/>
        <v>-0.98936170212765961</v>
      </c>
      <c r="I253" s="115">
        <v>515</v>
      </c>
      <c r="J253" s="116">
        <f t="shared" si="34"/>
        <v>170.66666666666666</v>
      </c>
      <c r="K253" s="115">
        <v>457</v>
      </c>
      <c r="L253" s="116">
        <f t="shared" si="34"/>
        <v>-0.11262135922330097</v>
      </c>
      <c r="M253" s="115">
        <v>499</v>
      </c>
      <c r="N253" s="116">
        <f t="shared" si="35"/>
        <v>9.1903719912472592E-2</v>
      </c>
      <c r="O253" s="116">
        <f t="shared" ref="O253:O257" si="36">IFERROR(M253/C253-1,"-")</f>
        <v>8.0086580086579984E-2</v>
      </c>
    </row>
    <row r="254" spans="2:16" x14ac:dyDescent="0.25">
      <c r="B254" s="114" t="s">
        <v>77</v>
      </c>
      <c r="C254" s="115">
        <v>102</v>
      </c>
      <c r="D254" s="116">
        <v>-0.41040462427745661</v>
      </c>
      <c r="E254" s="115">
        <v>0</v>
      </c>
      <c r="F254" s="116">
        <f t="shared" si="34"/>
        <v>-1</v>
      </c>
      <c r="G254" s="115">
        <v>0</v>
      </c>
      <c r="H254" s="116" t="str">
        <f t="shared" si="34"/>
        <v>-</v>
      </c>
      <c r="I254" s="115">
        <v>328</v>
      </c>
      <c r="J254" s="116" t="str">
        <f t="shared" si="34"/>
        <v>-</v>
      </c>
      <c r="K254" s="115">
        <v>202</v>
      </c>
      <c r="L254" s="116">
        <f t="shared" si="34"/>
        <v>-0.38414634146341464</v>
      </c>
      <c r="M254" s="115">
        <v>203</v>
      </c>
      <c r="N254" s="116">
        <f t="shared" si="35"/>
        <v>4.9504950495049549E-3</v>
      </c>
      <c r="O254" s="116">
        <f t="shared" si="36"/>
        <v>0.99019607843137258</v>
      </c>
    </row>
    <row r="255" spans="2:16" x14ac:dyDescent="0.25">
      <c r="B255" s="114" t="s">
        <v>79</v>
      </c>
      <c r="C255" s="115">
        <v>8</v>
      </c>
      <c r="D255" s="116">
        <v>-0.46666666666666667</v>
      </c>
      <c r="E255" s="115">
        <v>0</v>
      </c>
      <c r="F255" s="116">
        <f t="shared" si="34"/>
        <v>-1</v>
      </c>
      <c r="G255" s="115">
        <v>10</v>
      </c>
      <c r="H255" s="116" t="str">
        <f t="shared" si="34"/>
        <v>-</v>
      </c>
      <c r="I255" s="115">
        <v>22</v>
      </c>
      <c r="J255" s="116">
        <f t="shared" si="34"/>
        <v>1.2000000000000002</v>
      </c>
      <c r="K255" s="115">
        <v>9</v>
      </c>
      <c r="L255" s="116">
        <f t="shared" si="34"/>
        <v>-0.59090909090909083</v>
      </c>
      <c r="M255" s="115">
        <v>22</v>
      </c>
      <c r="N255" s="116">
        <f t="shared" si="35"/>
        <v>1.4444444444444446</v>
      </c>
      <c r="O255" s="116">
        <f t="shared" si="36"/>
        <v>1.75</v>
      </c>
    </row>
    <row r="256" spans="2:16" x14ac:dyDescent="0.25">
      <c r="B256" s="114" t="s">
        <v>81</v>
      </c>
      <c r="C256" s="115">
        <v>13</v>
      </c>
      <c r="D256" s="116">
        <v>8.3333333333333259E-2</v>
      </c>
      <c r="E256" s="115">
        <v>0</v>
      </c>
      <c r="F256" s="116">
        <f t="shared" si="34"/>
        <v>-1</v>
      </c>
      <c r="G256" s="115">
        <v>2</v>
      </c>
      <c r="H256" s="116" t="str">
        <f t="shared" si="34"/>
        <v>-</v>
      </c>
      <c r="I256" s="115">
        <v>23</v>
      </c>
      <c r="J256" s="116">
        <f t="shared" si="34"/>
        <v>10.5</v>
      </c>
      <c r="K256" s="115">
        <v>2</v>
      </c>
      <c r="L256" s="116">
        <f t="shared" si="34"/>
        <v>-0.91304347826086962</v>
      </c>
      <c r="M256" s="115">
        <v>6</v>
      </c>
      <c r="N256" s="116">
        <f t="shared" si="35"/>
        <v>2</v>
      </c>
      <c r="O256" s="116">
        <f t="shared" si="36"/>
        <v>-0.53846153846153844</v>
      </c>
    </row>
    <row r="257" spans="2:16" x14ac:dyDescent="0.25">
      <c r="B257" s="114" t="s">
        <v>83</v>
      </c>
      <c r="C257" s="115">
        <v>39</v>
      </c>
      <c r="D257" s="116">
        <v>-0.48684210526315785</v>
      </c>
      <c r="E257" s="115">
        <v>0</v>
      </c>
      <c r="F257" s="116">
        <f t="shared" si="34"/>
        <v>-1</v>
      </c>
      <c r="G257" s="115">
        <v>28</v>
      </c>
      <c r="H257" s="116" t="str">
        <f t="shared" si="34"/>
        <v>-</v>
      </c>
      <c r="I257" s="115">
        <v>80</v>
      </c>
      <c r="J257" s="116">
        <f t="shared" si="34"/>
        <v>1.8571428571428572</v>
      </c>
      <c r="K257" s="115">
        <v>5</v>
      </c>
      <c r="L257" s="116">
        <f t="shared" si="34"/>
        <v>-0.9375</v>
      </c>
      <c r="M257" s="115">
        <v>17</v>
      </c>
      <c r="N257" s="116">
        <f t="shared" si="35"/>
        <v>2.4</v>
      </c>
      <c r="O257" s="116">
        <f t="shared" si="36"/>
        <v>-0.5641025641025641</v>
      </c>
    </row>
    <row r="258" spans="2:16" x14ac:dyDescent="0.25">
      <c r="B258" s="114" t="s">
        <v>85</v>
      </c>
      <c r="C258" s="115">
        <v>37</v>
      </c>
      <c r="D258" s="116">
        <v>2.7</v>
      </c>
      <c r="E258" s="115">
        <v>0</v>
      </c>
      <c r="F258" s="116">
        <f t="shared" si="34"/>
        <v>-1</v>
      </c>
      <c r="G258" s="115">
        <v>0</v>
      </c>
      <c r="H258" s="116" t="str">
        <f t="shared" si="34"/>
        <v>-</v>
      </c>
      <c r="I258" s="115">
        <v>7</v>
      </c>
      <c r="J258" s="116" t="str">
        <f t="shared" si="34"/>
        <v>-</v>
      </c>
      <c r="K258" s="115">
        <v>15</v>
      </c>
      <c r="L258" s="116">
        <f t="shared" si="34"/>
        <v>1.1428571428571428</v>
      </c>
      <c r="M258" s="115">
        <v>25</v>
      </c>
      <c r="N258" s="116">
        <f>IFERROR(M258/K258-1,"-")</f>
        <v>0.66666666666666674</v>
      </c>
      <c r="O258" s="116">
        <f>IFERROR(M258/C258-1,"-")</f>
        <v>-0.32432432432432434</v>
      </c>
    </row>
    <row r="259" spans="2:16" x14ac:dyDescent="0.25">
      <c r="B259" s="114" t="s">
        <v>87</v>
      </c>
      <c r="C259" s="115">
        <v>9</v>
      </c>
      <c r="D259" s="116">
        <v>-0.8</v>
      </c>
      <c r="E259" s="115">
        <v>2</v>
      </c>
      <c r="F259" s="116">
        <f t="shared" si="34"/>
        <v>-0.77777777777777779</v>
      </c>
      <c r="G259" s="115">
        <v>3</v>
      </c>
      <c r="H259" s="116">
        <f t="shared" si="34"/>
        <v>0.5</v>
      </c>
      <c r="I259" s="115">
        <v>21</v>
      </c>
      <c r="J259" s="116">
        <f t="shared" si="34"/>
        <v>6</v>
      </c>
      <c r="K259" s="115">
        <v>12</v>
      </c>
      <c r="L259" s="116">
        <f t="shared" si="34"/>
        <v>-0.4285714285714286</v>
      </c>
      <c r="M259" s="115">
        <v>10</v>
      </c>
      <c r="N259" s="116">
        <f>IFERROR(M259/K259-1,"-")</f>
        <v>-0.16666666666666663</v>
      </c>
      <c r="O259" s="116">
        <f>IFERROR(M259/C259-1,"-")</f>
        <v>0.11111111111111116</v>
      </c>
    </row>
    <row r="260" spans="2:16" x14ac:dyDescent="0.25">
      <c r="B260" s="114" t="s">
        <v>89</v>
      </c>
      <c r="C260" s="115">
        <v>253</v>
      </c>
      <c r="D260" s="116">
        <v>2.7761194029850746</v>
      </c>
      <c r="E260" s="115">
        <v>2</v>
      </c>
      <c r="F260" s="116">
        <f t="shared" si="34"/>
        <v>-0.9920948616600791</v>
      </c>
      <c r="G260" s="115">
        <v>285</v>
      </c>
      <c r="H260" s="116">
        <f t="shared" si="34"/>
        <v>141.5</v>
      </c>
      <c r="I260" s="115">
        <v>86</v>
      </c>
      <c r="J260" s="116">
        <f t="shared" si="34"/>
        <v>-0.69824561403508767</v>
      </c>
      <c r="K260" s="115">
        <v>77</v>
      </c>
      <c r="L260" s="116">
        <f t="shared" si="34"/>
        <v>-0.10465116279069764</v>
      </c>
      <c r="M260" s="115">
        <v>176</v>
      </c>
      <c r="N260" s="116">
        <f>IFERROR(M260/K260-1,"-")</f>
        <v>1.2857142857142856</v>
      </c>
      <c r="O260" s="116">
        <f>IFERROR(M260/C260-1,"-")</f>
        <v>-0.30434782608695654</v>
      </c>
    </row>
    <row r="261" spans="2:16" x14ac:dyDescent="0.25">
      <c r="B261" s="114" t="s">
        <v>91</v>
      </c>
      <c r="C261" s="115">
        <v>303</v>
      </c>
      <c r="D261" s="116">
        <v>1.6778523489932917E-2</v>
      </c>
      <c r="E261" s="115">
        <v>3</v>
      </c>
      <c r="F261" s="116">
        <f t="shared" si="34"/>
        <v>-0.99009900990099009</v>
      </c>
      <c r="G261" s="115">
        <v>577</v>
      </c>
      <c r="H261" s="116">
        <f t="shared" si="34"/>
        <v>191.33333333333334</v>
      </c>
      <c r="I261" s="115">
        <v>784</v>
      </c>
      <c r="J261" s="116">
        <f t="shared" si="34"/>
        <v>0.35875216637781637</v>
      </c>
      <c r="K261" s="115">
        <v>782</v>
      </c>
      <c r="L261" s="116">
        <f t="shared" si="34"/>
        <v>-2.5510204081632404E-3</v>
      </c>
      <c r="M261" s="115"/>
      <c r="N261" s="116"/>
      <c r="O261" s="116"/>
    </row>
    <row r="262" spans="2:16" x14ac:dyDescent="0.25">
      <c r="B262" s="114" t="s">
        <v>93</v>
      </c>
      <c r="C262" s="115">
        <v>319</v>
      </c>
      <c r="D262" s="116">
        <v>0.23643410852713176</v>
      </c>
      <c r="E262" s="115">
        <v>6</v>
      </c>
      <c r="F262" s="116">
        <f t="shared" si="34"/>
        <v>-0.98119122257053293</v>
      </c>
      <c r="G262" s="115">
        <v>493</v>
      </c>
      <c r="H262" s="116">
        <f t="shared" si="34"/>
        <v>81.166666666666671</v>
      </c>
      <c r="I262" s="115">
        <v>556</v>
      </c>
      <c r="J262" s="116">
        <f t="shared" si="34"/>
        <v>0.12778904665314395</v>
      </c>
      <c r="K262" s="115">
        <v>560</v>
      </c>
      <c r="L262" s="116">
        <f t="shared" si="34"/>
        <v>7.194244604316502E-3</v>
      </c>
      <c r="M262" s="115"/>
      <c r="N262" s="116"/>
      <c r="O262" s="116"/>
    </row>
    <row r="263" spans="2:16" ht="15.75" x14ac:dyDescent="0.25">
      <c r="B263" s="117" t="s">
        <v>30</v>
      </c>
      <c r="C263" s="118">
        <v>2428</v>
      </c>
      <c r="D263" s="119">
        <v>0.15839694656488557</v>
      </c>
      <c r="E263" s="118">
        <v>1979</v>
      </c>
      <c r="F263" s="119">
        <f t="shared" si="34"/>
        <v>-0.18492586490939045</v>
      </c>
      <c r="G263" s="118">
        <v>1422</v>
      </c>
      <c r="H263" s="119">
        <f t="shared" si="34"/>
        <v>-0.28145528044466905</v>
      </c>
      <c r="I263" s="118">
        <v>3324</v>
      </c>
      <c r="J263" s="119">
        <f t="shared" si="34"/>
        <v>1.3375527426160336</v>
      </c>
      <c r="K263" s="118">
        <v>3691</v>
      </c>
      <c r="L263" s="119">
        <f t="shared" si="34"/>
        <v>0.11040914560770165</v>
      </c>
      <c r="M263" s="118">
        <v>2212</v>
      </c>
      <c r="N263" s="119">
        <v>-5.8322690506598551E-2</v>
      </c>
      <c r="O263" s="119">
        <v>0.22480620155038755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249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CONCATENATE("var ",RIGHT(2019,2),"/",RIGHT(2018,2))</f>
        <v>var 19/18</v>
      </c>
      <c r="E272" s="113" t="s">
        <v>69</v>
      </c>
      <c r="F272" s="112" t="str">
        <f>CONCATENATE("var ",RIGHT(E271,2),"/",RIGHT(E271-1,2))</f>
        <v>var 20/19</v>
      </c>
      <c r="G272" s="113" t="s">
        <v>69</v>
      </c>
      <c r="H272" s="112" t="str">
        <f>CONCATENATE("var ",RIGHT(G271,2),"/",RIGHT(G271-1,2))</f>
        <v>var 21/20</v>
      </c>
      <c r="I272" s="113" t="s">
        <v>69</v>
      </c>
      <c r="J272" s="112" t="str">
        <f>CONCATENATE("var ",RIGHT(I271,2),"/",RIGHT(I271-1,2))</f>
        <v>var 22/21</v>
      </c>
      <c r="K272" s="113" t="s">
        <v>69</v>
      </c>
      <c r="L272" s="112" t="str">
        <f>CONCATENATE("var ",RIGHT(K271,2),"/",RIGHT(K271-1,2))</f>
        <v>var 23/22</v>
      </c>
      <c r="M272" s="113" t="s">
        <v>69</v>
      </c>
      <c r="N272" s="112" t="str">
        <f>CONCATENATE("var ",RIGHT(M271,2),"/",RIGHT(M271-1,2))</f>
        <v>var 24/23</v>
      </c>
      <c r="O272" s="112" t="str">
        <f>CONCATENATE("var ",RIGHT(M271,2),"/",RIGHT(2019,2))</f>
        <v>var 24/19</v>
      </c>
    </row>
    <row r="273" spans="2:15" x14ac:dyDescent="0.25">
      <c r="B273" s="114" t="s">
        <v>71</v>
      </c>
      <c r="C273" s="115">
        <v>1552</v>
      </c>
      <c r="D273" s="116">
        <v>-0.28413284132841332</v>
      </c>
      <c r="E273" s="115">
        <v>1321</v>
      </c>
      <c r="F273" s="116">
        <f t="shared" ref="F273:L285" si="37">IFERROR(E273/C273-1,"-")</f>
        <v>-0.14884020618556704</v>
      </c>
      <c r="G273" s="115">
        <v>8</v>
      </c>
      <c r="H273" s="116">
        <f t="shared" si="37"/>
        <v>-0.99394398183194554</v>
      </c>
      <c r="I273" s="115">
        <v>232</v>
      </c>
      <c r="J273" s="116">
        <f t="shared" si="37"/>
        <v>28</v>
      </c>
      <c r="K273" s="115">
        <v>528</v>
      </c>
      <c r="L273" s="116">
        <f t="shared" si="37"/>
        <v>1.2758620689655173</v>
      </c>
      <c r="M273" s="115">
        <v>491</v>
      </c>
      <c r="N273" s="116">
        <f t="shared" ref="N273:N279" si="38">IFERROR(M273/K273-1,"-")</f>
        <v>-7.0075757575757569E-2</v>
      </c>
      <c r="O273" s="116">
        <f>M273/C273-1</f>
        <v>-0.68363402061855671</v>
      </c>
    </row>
    <row r="274" spans="2:15" x14ac:dyDescent="0.25">
      <c r="B274" s="114" t="s">
        <v>73</v>
      </c>
      <c r="C274" s="115">
        <v>1118</v>
      </c>
      <c r="D274" s="116">
        <v>-0.43931795386158479</v>
      </c>
      <c r="E274" s="115">
        <v>2158</v>
      </c>
      <c r="F274" s="116">
        <f t="shared" si="37"/>
        <v>0.93023255813953498</v>
      </c>
      <c r="G274" s="115">
        <v>11</v>
      </c>
      <c r="H274" s="116">
        <f t="shared" si="37"/>
        <v>-0.99490268767377199</v>
      </c>
      <c r="I274" s="115">
        <v>194</v>
      </c>
      <c r="J274" s="116">
        <f t="shared" si="37"/>
        <v>16.636363636363637</v>
      </c>
      <c r="K274" s="115">
        <v>457</v>
      </c>
      <c r="L274" s="116">
        <f t="shared" si="37"/>
        <v>1.3556701030927836</v>
      </c>
      <c r="M274" s="115">
        <v>407</v>
      </c>
      <c r="N274" s="116">
        <f t="shared" si="38"/>
        <v>-0.10940919037199126</v>
      </c>
      <c r="O274" s="116">
        <f>IFERROR(M274/C274-1,"-")</f>
        <v>-0.63595706618962433</v>
      </c>
    </row>
    <row r="275" spans="2:15" x14ac:dyDescent="0.25">
      <c r="B275" s="114" t="s">
        <v>75</v>
      </c>
      <c r="C275" s="115">
        <v>1025</v>
      </c>
      <c r="D275" s="116">
        <v>-0.36923076923076925</v>
      </c>
      <c r="E275" s="115">
        <v>454</v>
      </c>
      <c r="F275" s="116">
        <f t="shared" si="37"/>
        <v>-0.55707317073170737</v>
      </c>
      <c r="G275" s="115">
        <v>15</v>
      </c>
      <c r="H275" s="116">
        <f t="shared" si="37"/>
        <v>-0.96696035242290745</v>
      </c>
      <c r="I275" s="115">
        <v>261</v>
      </c>
      <c r="J275" s="116">
        <f t="shared" si="37"/>
        <v>16.399999999999999</v>
      </c>
      <c r="K275" s="115">
        <v>280</v>
      </c>
      <c r="L275" s="116">
        <f t="shared" si="37"/>
        <v>7.2796934865900331E-2</v>
      </c>
      <c r="M275" s="115">
        <v>446</v>
      </c>
      <c r="N275" s="116">
        <f t="shared" si="38"/>
        <v>0.59285714285714275</v>
      </c>
      <c r="O275" s="116">
        <f t="shared" ref="O275:O279" si="39">IFERROR(M275/C275-1,"-")</f>
        <v>-0.56487804878048786</v>
      </c>
    </row>
    <row r="276" spans="2:15" x14ac:dyDescent="0.25">
      <c r="B276" s="114" t="s">
        <v>77</v>
      </c>
      <c r="C276" s="115">
        <v>393</v>
      </c>
      <c r="D276" s="116">
        <v>-0.62464183381088823</v>
      </c>
      <c r="E276" s="115">
        <v>0</v>
      </c>
      <c r="F276" s="116">
        <f t="shared" si="37"/>
        <v>-1</v>
      </c>
      <c r="G276" s="115">
        <v>0</v>
      </c>
      <c r="H276" s="116" t="str">
        <f t="shared" si="37"/>
        <v>-</v>
      </c>
      <c r="I276" s="115">
        <v>187</v>
      </c>
      <c r="J276" s="116" t="str">
        <f t="shared" si="37"/>
        <v>-</v>
      </c>
      <c r="K276" s="115">
        <v>281</v>
      </c>
      <c r="L276" s="116">
        <f t="shared" si="37"/>
        <v>0.50267379679144386</v>
      </c>
      <c r="M276" s="115">
        <v>96</v>
      </c>
      <c r="N276" s="116">
        <f t="shared" si="38"/>
        <v>-0.65836298932384341</v>
      </c>
      <c r="O276" s="116">
        <f t="shared" si="39"/>
        <v>-0.75572519083969469</v>
      </c>
    </row>
    <row r="277" spans="2:15" x14ac:dyDescent="0.25">
      <c r="B277" s="114" t="s">
        <v>79</v>
      </c>
      <c r="C277" s="115">
        <v>10</v>
      </c>
      <c r="D277" s="116">
        <v>-9.0909090909090939E-2</v>
      </c>
      <c r="E277" s="115">
        <v>0</v>
      </c>
      <c r="F277" s="116">
        <f t="shared" si="37"/>
        <v>-1</v>
      </c>
      <c r="G277" s="115">
        <v>3</v>
      </c>
      <c r="H277" s="116" t="str">
        <f t="shared" si="37"/>
        <v>-</v>
      </c>
      <c r="I277" s="115">
        <v>2</v>
      </c>
      <c r="J277" s="116">
        <f t="shared" si="37"/>
        <v>-0.33333333333333337</v>
      </c>
      <c r="K277" s="115">
        <v>28</v>
      </c>
      <c r="L277" s="116">
        <f t="shared" si="37"/>
        <v>13</v>
      </c>
      <c r="M277" s="115">
        <v>14</v>
      </c>
      <c r="N277" s="116">
        <f t="shared" si="38"/>
        <v>-0.5</v>
      </c>
      <c r="O277" s="116">
        <f t="shared" si="39"/>
        <v>0.39999999999999991</v>
      </c>
    </row>
    <row r="278" spans="2:15" x14ac:dyDescent="0.25">
      <c r="B278" s="114" t="s">
        <v>81</v>
      </c>
      <c r="C278" s="115">
        <v>22</v>
      </c>
      <c r="D278" s="116">
        <v>-8.333333333333337E-2</v>
      </c>
      <c r="E278" s="115">
        <v>0</v>
      </c>
      <c r="F278" s="116">
        <f t="shared" si="37"/>
        <v>-1</v>
      </c>
      <c r="G278" s="115">
        <v>4</v>
      </c>
      <c r="H278" s="116" t="str">
        <f t="shared" si="37"/>
        <v>-</v>
      </c>
      <c r="I278" s="115">
        <v>12</v>
      </c>
      <c r="J278" s="116">
        <f t="shared" si="37"/>
        <v>2</v>
      </c>
      <c r="K278" s="115">
        <v>11</v>
      </c>
      <c r="L278" s="116">
        <f t="shared" si="37"/>
        <v>-8.333333333333337E-2</v>
      </c>
      <c r="M278" s="115">
        <v>5</v>
      </c>
      <c r="N278" s="116">
        <f t="shared" si="38"/>
        <v>-0.54545454545454541</v>
      </c>
      <c r="O278" s="116">
        <f t="shared" si="39"/>
        <v>-0.77272727272727271</v>
      </c>
    </row>
    <row r="279" spans="2:15" x14ac:dyDescent="0.25">
      <c r="B279" s="114" t="s">
        <v>83</v>
      </c>
      <c r="C279" s="115">
        <v>102</v>
      </c>
      <c r="D279" s="116">
        <v>4.3684210526315788</v>
      </c>
      <c r="E279" s="115">
        <v>0</v>
      </c>
      <c r="F279" s="116">
        <f t="shared" si="37"/>
        <v>-1</v>
      </c>
      <c r="G279" s="115">
        <v>12</v>
      </c>
      <c r="H279" s="116" t="str">
        <f t="shared" si="37"/>
        <v>-</v>
      </c>
      <c r="I279" s="115">
        <v>29</v>
      </c>
      <c r="J279" s="116">
        <f t="shared" si="37"/>
        <v>1.4166666666666665</v>
      </c>
      <c r="K279" s="115">
        <v>13</v>
      </c>
      <c r="L279" s="116">
        <f t="shared" si="37"/>
        <v>-0.55172413793103448</v>
      </c>
      <c r="M279" s="115">
        <v>25</v>
      </c>
      <c r="N279" s="116">
        <f t="shared" si="38"/>
        <v>0.92307692307692313</v>
      </c>
      <c r="O279" s="116">
        <f t="shared" si="39"/>
        <v>-0.75490196078431371</v>
      </c>
    </row>
    <row r="280" spans="2:15" x14ac:dyDescent="0.25">
      <c r="B280" s="114" t="s">
        <v>85</v>
      </c>
      <c r="C280" s="115">
        <v>13</v>
      </c>
      <c r="D280" s="116">
        <v>1.6</v>
      </c>
      <c r="E280" s="115">
        <v>3</v>
      </c>
      <c r="F280" s="116">
        <f t="shared" si="37"/>
        <v>-0.76923076923076916</v>
      </c>
      <c r="G280" s="115">
        <v>0</v>
      </c>
      <c r="H280" s="116">
        <f t="shared" si="37"/>
        <v>-1</v>
      </c>
      <c r="I280" s="115">
        <v>9</v>
      </c>
      <c r="J280" s="116" t="str">
        <f t="shared" si="37"/>
        <v>-</v>
      </c>
      <c r="K280" s="115">
        <v>32</v>
      </c>
      <c r="L280" s="116">
        <f t="shared" si="37"/>
        <v>2.5555555555555554</v>
      </c>
      <c r="M280" s="115">
        <v>3</v>
      </c>
      <c r="N280" s="116">
        <f>IFERROR(M280/K280-1,"-")</f>
        <v>-0.90625</v>
      </c>
      <c r="O280" s="116">
        <f>IFERROR(M280/C280-1,"-")</f>
        <v>-0.76923076923076916</v>
      </c>
    </row>
    <row r="281" spans="2:15" x14ac:dyDescent="0.25">
      <c r="B281" s="114" t="s">
        <v>87</v>
      </c>
      <c r="C281" s="115">
        <v>26</v>
      </c>
      <c r="D281" s="116">
        <v>1.6</v>
      </c>
      <c r="E281" s="115">
        <v>0</v>
      </c>
      <c r="F281" s="116">
        <f t="shared" si="37"/>
        <v>-1</v>
      </c>
      <c r="G281" s="115">
        <v>0</v>
      </c>
      <c r="H281" s="116" t="str">
        <f t="shared" si="37"/>
        <v>-</v>
      </c>
      <c r="I281" s="115">
        <v>0</v>
      </c>
      <c r="J281" s="116" t="str">
        <f t="shared" si="37"/>
        <v>-</v>
      </c>
      <c r="K281" s="115">
        <v>11</v>
      </c>
      <c r="L281" s="116" t="str">
        <f t="shared" si="37"/>
        <v>-</v>
      </c>
      <c r="M281" s="115">
        <v>12</v>
      </c>
      <c r="N281" s="116">
        <f>IFERROR(M281/K281-1,"-")</f>
        <v>9.0909090909090828E-2</v>
      </c>
      <c r="O281" s="116">
        <f>IFERROR(M281/C281-1,"-")</f>
        <v>-0.53846153846153844</v>
      </c>
    </row>
    <row r="282" spans="2:15" x14ac:dyDescent="0.25">
      <c r="B282" s="114" t="s">
        <v>89</v>
      </c>
      <c r="C282" s="115">
        <v>291</v>
      </c>
      <c r="D282" s="116">
        <v>-0.47186932849364793</v>
      </c>
      <c r="E282" s="115">
        <v>57</v>
      </c>
      <c r="F282" s="116">
        <f t="shared" si="37"/>
        <v>-0.80412371134020622</v>
      </c>
      <c r="G282" s="115">
        <v>142</v>
      </c>
      <c r="H282" s="116">
        <f t="shared" si="37"/>
        <v>1.4912280701754388</v>
      </c>
      <c r="I282" s="115">
        <v>151</v>
      </c>
      <c r="J282" s="116">
        <f t="shared" si="37"/>
        <v>6.3380281690140761E-2</v>
      </c>
      <c r="K282" s="115">
        <v>132</v>
      </c>
      <c r="L282" s="116">
        <f t="shared" si="37"/>
        <v>-0.1258278145695364</v>
      </c>
      <c r="M282" s="115">
        <v>229</v>
      </c>
      <c r="N282" s="116">
        <f>IFERROR(M282/K282-1,"-")</f>
        <v>0.73484848484848486</v>
      </c>
      <c r="O282" s="116">
        <f>IFERROR(M282/C282-1,"-")</f>
        <v>-0.21305841924398627</v>
      </c>
    </row>
    <row r="283" spans="2:15" x14ac:dyDescent="0.25">
      <c r="B283" s="114" t="s">
        <v>91</v>
      </c>
      <c r="C283" s="115">
        <v>767</v>
      </c>
      <c r="D283" s="116">
        <v>-0.36242726517040735</v>
      </c>
      <c r="E283" s="115">
        <v>35</v>
      </c>
      <c r="F283" s="116">
        <f t="shared" si="37"/>
        <v>-0.95436766623207303</v>
      </c>
      <c r="G283" s="115">
        <v>377</v>
      </c>
      <c r="H283" s="116">
        <f t="shared" si="37"/>
        <v>9.7714285714285722</v>
      </c>
      <c r="I283" s="115">
        <v>417</v>
      </c>
      <c r="J283" s="116">
        <f t="shared" si="37"/>
        <v>0.10610079575596809</v>
      </c>
      <c r="K283" s="115">
        <v>543</v>
      </c>
      <c r="L283" s="116">
        <f t="shared" si="37"/>
        <v>0.30215827338129486</v>
      </c>
      <c r="M283" s="115"/>
      <c r="N283" s="116"/>
      <c r="O283" s="116"/>
    </row>
    <row r="284" spans="2:15" x14ac:dyDescent="0.25">
      <c r="B284" s="114" t="s">
        <v>93</v>
      </c>
      <c r="C284" s="115">
        <v>902</v>
      </c>
      <c r="D284" s="116">
        <v>-0.48101265822784811</v>
      </c>
      <c r="E284" s="115">
        <v>12</v>
      </c>
      <c r="F284" s="116">
        <f t="shared" si="37"/>
        <v>-0.98669623059866962</v>
      </c>
      <c r="G284" s="115">
        <v>375</v>
      </c>
      <c r="H284" s="116">
        <f t="shared" si="37"/>
        <v>30.25</v>
      </c>
      <c r="I284" s="115">
        <v>585</v>
      </c>
      <c r="J284" s="116">
        <f t="shared" si="37"/>
        <v>0.56000000000000005</v>
      </c>
      <c r="K284" s="115">
        <v>569</v>
      </c>
      <c r="L284" s="116">
        <f t="shared" si="37"/>
        <v>-2.7350427350427364E-2</v>
      </c>
      <c r="M284" s="115"/>
      <c r="N284" s="116"/>
      <c r="O284" s="116"/>
    </row>
    <row r="285" spans="2:15" ht="15.75" x14ac:dyDescent="0.25">
      <c r="B285" s="117" t="s">
        <v>30</v>
      </c>
      <c r="C285" s="118">
        <v>6221</v>
      </c>
      <c r="D285" s="119">
        <v>-0.40153920153920153</v>
      </c>
      <c r="E285" s="118">
        <v>4050</v>
      </c>
      <c r="F285" s="119">
        <f t="shared" si="37"/>
        <v>-0.34897926378395761</v>
      </c>
      <c r="G285" s="118">
        <v>947</v>
      </c>
      <c r="H285" s="119">
        <f t="shared" si="37"/>
        <v>-0.76617283950617288</v>
      </c>
      <c r="I285" s="118">
        <v>2079</v>
      </c>
      <c r="J285" s="119">
        <f t="shared" si="37"/>
        <v>1.1953537486800423</v>
      </c>
      <c r="K285" s="118">
        <v>2885</v>
      </c>
      <c r="L285" s="119">
        <f t="shared" si="37"/>
        <v>0.38768638768638763</v>
      </c>
      <c r="M285" s="118">
        <v>1728</v>
      </c>
      <c r="N285" s="119">
        <v>-2.5380710659898442E-2</v>
      </c>
      <c r="O285" s="119">
        <v>-0.62038664323374348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3318-0397-49DD-B985-1EBBF46C0DE1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70" t="s">
        <v>237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1" t="s">
        <v>66</v>
      </c>
    </row>
    <row r="5" spans="1:20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109"/>
      <c r="Q5" s="4"/>
      <c r="R5" s="4"/>
      <c r="T5" s="1" t="s">
        <v>67</v>
      </c>
    </row>
    <row r="6" spans="1:20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4"/>
    </row>
    <row r="7" spans="1:20" ht="22.5" thickTop="1" thickBot="1" x14ac:dyDescent="0.3">
      <c r="B7" s="109"/>
      <c r="C7" s="110">
        <v>2017</v>
      </c>
      <c r="D7" s="295">
        <v>2018</v>
      </c>
      <c r="E7" s="296"/>
      <c r="F7" s="295">
        <v>2019</v>
      </c>
      <c r="G7" s="296"/>
      <c r="H7" s="295">
        <v>2020</v>
      </c>
      <c r="I7" s="296"/>
      <c r="J7" s="295">
        <v>2021</v>
      </c>
      <c r="K7" s="296"/>
      <c r="L7" s="297">
        <v>2022</v>
      </c>
      <c r="M7" s="296"/>
      <c r="N7" s="297">
        <v>2023</v>
      </c>
      <c r="O7" s="298"/>
      <c r="P7" s="296"/>
      <c r="Q7" s="297">
        <v>2024</v>
      </c>
      <c r="R7" s="298"/>
      <c r="S7" s="299"/>
    </row>
    <row r="8" spans="1:20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250</v>
      </c>
      <c r="L8" s="113" t="s">
        <v>69</v>
      </c>
      <c r="M8" s="112" t="s">
        <v>136</v>
      </c>
      <c r="N8" s="113" t="s">
        <v>69</v>
      </c>
      <c r="O8" s="112" t="s">
        <v>251</v>
      </c>
      <c r="P8" s="112" t="str">
        <f>CONCATENATE("var ",RIGHT(N7,2),"/",RIGHT(F7,2))</f>
        <v>var 23/19</v>
      </c>
      <c r="Q8" s="113" t="s">
        <v>69</v>
      </c>
      <c r="R8" s="112" t="s">
        <v>136</v>
      </c>
      <c r="S8" s="112" t="str">
        <f>CONCATENATE("var ",RIGHT(Q7,2),"/",RIGHT(F7,2))</f>
        <v>var 24/19</v>
      </c>
    </row>
    <row r="9" spans="1:20" x14ac:dyDescent="0.25">
      <c r="A9" s="1" t="s">
        <v>70</v>
      </c>
      <c r="B9" s="114" t="s">
        <v>71</v>
      </c>
      <c r="C9" s="115">
        <v>21477</v>
      </c>
      <c r="D9" s="115">
        <v>20994</v>
      </c>
      <c r="E9" s="116">
        <f t="shared" ref="E9:E21" si="0">D9/C9-1</f>
        <v>-2.2489174465707529E-2</v>
      </c>
      <c r="F9" s="115">
        <v>19740</v>
      </c>
      <c r="G9" s="116">
        <f>F9/D9-1</f>
        <v>-5.9731351814804268E-2</v>
      </c>
      <c r="H9" s="115">
        <v>21031</v>
      </c>
      <c r="I9" s="116">
        <f>H9/F9-1</f>
        <v>6.5400202634245286E-2</v>
      </c>
      <c r="J9" s="115">
        <v>6223</v>
      </c>
      <c r="K9" s="116">
        <v>-0.70410346631163523</v>
      </c>
      <c r="L9" s="115">
        <v>15598</v>
      </c>
      <c r="M9" s="116">
        <f t="shared" ref="M9:M21" si="1">IFERROR(L9/J9-1,"-")</f>
        <v>1.5065081150570463</v>
      </c>
      <c r="N9" s="115">
        <v>22490</v>
      </c>
      <c r="O9" s="116">
        <f>IFERROR(N9/L9-1,"-")</f>
        <v>0.44185151942556744</v>
      </c>
      <c r="P9" s="98">
        <f>N9/F9-1</f>
        <v>0.1393110435663627</v>
      </c>
      <c r="Q9" s="115">
        <v>22650</v>
      </c>
      <c r="R9" s="116">
        <f>IFERROR(Q9/N9-1,"-")</f>
        <v>7.1142730102267127E-3</v>
      </c>
      <c r="S9" s="116">
        <f>IFERROR(Q9/F9-1,"-")</f>
        <v>0.14741641337386024</v>
      </c>
    </row>
    <row r="10" spans="1:20" x14ac:dyDescent="0.25">
      <c r="A10" s="1" t="s">
        <v>72</v>
      </c>
      <c r="B10" s="114" t="s">
        <v>73</v>
      </c>
      <c r="C10" s="115">
        <v>20999</v>
      </c>
      <c r="D10" s="115">
        <v>21076</v>
      </c>
      <c r="E10" s="116">
        <f t="shared" si="0"/>
        <v>3.6668412781561965E-3</v>
      </c>
      <c r="F10" s="115">
        <v>19223</v>
      </c>
      <c r="G10" s="116">
        <f t="shared" ref="G10:I21" si="2">F10/D10-1</f>
        <v>-8.7919908901119781E-2</v>
      </c>
      <c r="H10" s="115">
        <v>22403</v>
      </c>
      <c r="I10" s="116">
        <f t="shared" si="2"/>
        <v>0.16542683244030587</v>
      </c>
      <c r="J10" s="115">
        <v>5135</v>
      </c>
      <c r="K10" s="116">
        <v>-0.7707896263893228</v>
      </c>
      <c r="L10" s="115">
        <v>21666</v>
      </c>
      <c r="M10" s="116">
        <f t="shared" si="1"/>
        <v>3.2192794547224928</v>
      </c>
      <c r="N10" s="115">
        <v>23086</v>
      </c>
      <c r="O10" s="116">
        <f t="shared" ref="O10:O21" si="3">IFERROR(N10/L10-1,"-")</f>
        <v>6.5540478168559124E-2</v>
      </c>
      <c r="P10" s="98">
        <f t="shared" ref="P10:P21" si="4">N10/F10-1</f>
        <v>0.2009571867034281</v>
      </c>
      <c r="Q10" s="115">
        <v>23921</v>
      </c>
      <c r="R10" s="116">
        <f t="shared" ref="R10:R19" si="5">IFERROR(Q10/N10-1,"-")</f>
        <v>3.6169106817985019E-2</v>
      </c>
      <c r="S10" s="116">
        <f t="shared" ref="S10:S20" si="6">IFERROR(Q10/F10-1,"-")</f>
        <v>0.24439473547313106</v>
      </c>
    </row>
    <row r="11" spans="1:20" x14ac:dyDescent="0.25">
      <c r="A11" s="1" t="s">
        <v>74</v>
      </c>
      <c r="B11" s="114" t="s">
        <v>75</v>
      </c>
      <c r="C11" s="115">
        <v>22124</v>
      </c>
      <c r="D11" s="115">
        <v>24045</v>
      </c>
      <c r="E11" s="116">
        <f t="shared" si="0"/>
        <v>8.6828783221840622E-2</v>
      </c>
      <c r="F11" s="115">
        <v>21973</v>
      </c>
      <c r="G11" s="116">
        <f t="shared" si="2"/>
        <v>-8.6171761280931625E-2</v>
      </c>
      <c r="H11" s="115">
        <v>8865</v>
      </c>
      <c r="I11" s="116">
        <f t="shared" si="2"/>
        <v>-0.59655031174623407</v>
      </c>
      <c r="J11" s="115">
        <v>5413</v>
      </c>
      <c r="K11" s="116">
        <v>-0.38939650310208684</v>
      </c>
      <c r="L11" s="115">
        <v>22231</v>
      </c>
      <c r="M11" s="116">
        <f t="shared" si="1"/>
        <v>3.1069647145760211</v>
      </c>
      <c r="N11" s="115">
        <v>21689</v>
      </c>
      <c r="O11" s="116">
        <f t="shared" si="3"/>
        <v>-2.4380369753947195E-2</v>
      </c>
      <c r="P11" s="98">
        <f t="shared" si="4"/>
        <v>-1.2924953351840851E-2</v>
      </c>
      <c r="Q11" s="115">
        <v>27356</v>
      </c>
      <c r="R11" s="116">
        <f t="shared" si="5"/>
        <v>0.26128452210798092</v>
      </c>
      <c r="S11" s="116">
        <f t="shared" si="6"/>
        <v>0.24498247849633636</v>
      </c>
    </row>
    <row r="12" spans="1:20" x14ac:dyDescent="0.25">
      <c r="A12" s="1" t="s">
        <v>76</v>
      </c>
      <c r="B12" s="114" t="s">
        <v>77</v>
      </c>
      <c r="C12" s="115">
        <v>24678</v>
      </c>
      <c r="D12" s="115">
        <v>19710</v>
      </c>
      <c r="E12" s="116">
        <f t="shared" si="0"/>
        <v>-0.20131291028446385</v>
      </c>
      <c r="F12" s="115">
        <v>20119</v>
      </c>
      <c r="G12" s="116">
        <f t="shared" si="2"/>
        <v>2.0750887874175561E-2</v>
      </c>
      <c r="H12" s="115">
        <v>0</v>
      </c>
      <c r="I12" s="116">
        <f t="shared" si="2"/>
        <v>-1</v>
      </c>
      <c r="J12" s="115">
        <v>6463</v>
      </c>
      <c r="K12" s="116" t="s">
        <v>238</v>
      </c>
      <c r="L12" s="115">
        <v>23894</v>
      </c>
      <c r="M12" s="116">
        <f t="shared" si="1"/>
        <v>2.6970447160761255</v>
      </c>
      <c r="N12" s="115">
        <v>23484</v>
      </c>
      <c r="O12" s="116">
        <f t="shared" si="3"/>
        <v>-1.715911944421189E-2</v>
      </c>
      <c r="P12" s="116">
        <f>N12/F12-1</f>
        <v>0.16725483373925143</v>
      </c>
      <c r="Q12" s="115">
        <v>22205</v>
      </c>
      <c r="R12" s="116">
        <f t="shared" si="5"/>
        <v>-5.4462612842786529E-2</v>
      </c>
      <c r="S12" s="116">
        <f t="shared" si="6"/>
        <v>0.10368308564043938</v>
      </c>
    </row>
    <row r="13" spans="1:20" x14ac:dyDescent="0.25">
      <c r="A13" s="1" t="s">
        <v>78</v>
      </c>
      <c r="B13" s="114" t="s">
        <v>79</v>
      </c>
      <c r="C13" s="115">
        <v>20943</v>
      </c>
      <c r="D13" s="115">
        <v>22493</v>
      </c>
      <c r="E13" s="116">
        <f t="shared" si="0"/>
        <v>7.4010409205939931E-2</v>
      </c>
      <c r="F13" s="115">
        <v>14799</v>
      </c>
      <c r="G13" s="116">
        <f t="shared" si="2"/>
        <v>-0.34206197483661582</v>
      </c>
      <c r="H13" s="115">
        <v>0</v>
      </c>
      <c r="I13" s="116">
        <f t="shared" si="2"/>
        <v>-1</v>
      </c>
      <c r="J13" s="115">
        <v>6823</v>
      </c>
      <c r="K13" s="116" t="s">
        <v>238</v>
      </c>
      <c r="L13" s="115">
        <v>20251</v>
      </c>
      <c r="M13" s="116">
        <f t="shared" si="1"/>
        <v>1.9680492452000586</v>
      </c>
      <c r="N13" s="115">
        <v>21547</v>
      </c>
      <c r="O13" s="116">
        <f t="shared" si="3"/>
        <v>6.3996839662238791E-2</v>
      </c>
      <c r="P13" s="116">
        <f t="shared" si="4"/>
        <v>0.45597675518616132</v>
      </c>
      <c r="Q13" s="115">
        <v>23449</v>
      </c>
      <c r="R13" s="116">
        <f t="shared" si="5"/>
        <v>8.8272149255116616E-2</v>
      </c>
      <c r="S13" s="116">
        <f t="shared" si="6"/>
        <v>0.58449895263193463</v>
      </c>
    </row>
    <row r="14" spans="1:20" x14ac:dyDescent="0.25">
      <c r="A14" s="1" t="s">
        <v>80</v>
      </c>
      <c r="B14" s="114" t="s">
        <v>81</v>
      </c>
      <c r="C14" s="115">
        <v>19159</v>
      </c>
      <c r="D14" s="115">
        <v>24346</v>
      </c>
      <c r="E14" s="116">
        <f t="shared" si="0"/>
        <v>0.27073438070880518</v>
      </c>
      <c r="F14" s="115">
        <v>19316</v>
      </c>
      <c r="G14" s="116">
        <f t="shared" si="2"/>
        <v>-0.20660478107286617</v>
      </c>
      <c r="H14" s="115">
        <v>0</v>
      </c>
      <c r="I14" s="116">
        <f t="shared" si="2"/>
        <v>-1</v>
      </c>
      <c r="J14" s="115">
        <v>3802</v>
      </c>
      <c r="K14" s="116" t="s">
        <v>238</v>
      </c>
      <c r="L14" s="115">
        <v>18886</v>
      </c>
      <c r="M14" s="116">
        <f t="shared" si="1"/>
        <v>3.9673855865334033</v>
      </c>
      <c r="N14" s="115">
        <v>21065</v>
      </c>
      <c r="O14" s="116">
        <f t="shared" si="3"/>
        <v>0.11537646934237</v>
      </c>
      <c r="P14" s="116">
        <f t="shared" si="4"/>
        <v>9.0546697038724311E-2</v>
      </c>
      <c r="Q14" s="115">
        <v>22841</v>
      </c>
      <c r="R14" s="116">
        <f t="shared" si="5"/>
        <v>8.4310467600284822E-2</v>
      </c>
      <c r="S14" s="116">
        <f t="shared" si="6"/>
        <v>0.18249119900600541</v>
      </c>
    </row>
    <row r="15" spans="1:20" x14ac:dyDescent="0.25">
      <c r="A15" s="1" t="s">
        <v>82</v>
      </c>
      <c r="B15" s="114" t="s">
        <v>83</v>
      </c>
      <c r="C15" s="115">
        <v>24169</v>
      </c>
      <c r="D15" s="115">
        <v>24909</v>
      </c>
      <c r="E15" s="116">
        <f t="shared" si="0"/>
        <v>3.0617733460217567E-2</v>
      </c>
      <c r="F15" s="115">
        <v>24858</v>
      </c>
      <c r="G15" s="116">
        <f t="shared" si="2"/>
        <v>-2.0474527279296106E-3</v>
      </c>
      <c r="H15" s="115">
        <v>0</v>
      </c>
      <c r="I15" s="116">
        <f t="shared" si="2"/>
        <v>-1</v>
      </c>
      <c r="J15" s="115">
        <v>10219</v>
      </c>
      <c r="K15" s="116" t="s">
        <v>238</v>
      </c>
      <c r="L15" s="115">
        <v>23111</v>
      </c>
      <c r="M15" s="116">
        <f t="shared" si="1"/>
        <v>1.2615715823466092</v>
      </c>
      <c r="N15" s="115">
        <v>24276</v>
      </c>
      <c r="O15" s="116">
        <f t="shared" si="3"/>
        <v>5.040889619661626E-2</v>
      </c>
      <c r="P15" s="116">
        <f t="shared" si="4"/>
        <v>-2.3412985759111771E-2</v>
      </c>
      <c r="Q15" s="115">
        <v>24893</v>
      </c>
      <c r="R15" s="116">
        <f t="shared" si="5"/>
        <v>2.5416048772450184E-2</v>
      </c>
      <c r="S15" s="116">
        <f t="shared" si="6"/>
        <v>1.4079974253762284E-3</v>
      </c>
    </row>
    <row r="16" spans="1:20" x14ac:dyDescent="0.25">
      <c r="A16" s="1" t="s">
        <v>84</v>
      </c>
      <c r="B16" s="114" t="s">
        <v>85</v>
      </c>
      <c r="C16" s="115">
        <v>23446</v>
      </c>
      <c r="D16" s="115">
        <v>26522</v>
      </c>
      <c r="E16" s="116">
        <f t="shared" si="0"/>
        <v>0.13119508658193291</v>
      </c>
      <c r="F16" s="115">
        <v>24709</v>
      </c>
      <c r="G16" s="116">
        <f t="shared" si="2"/>
        <v>-6.8358344016288375E-2</v>
      </c>
      <c r="H16" s="115">
        <v>13295</v>
      </c>
      <c r="I16" s="116">
        <f t="shared" si="2"/>
        <v>-0.46193694605204583</v>
      </c>
      <c r="J16" s="115">
        <v>18239</v>
      </c>
      <c r="K16" s="116">
        <v>0.37186912373072589</v>
      </c>
      <c r="L16" s="115">
        <v>24659</v>
      </c>
      <c r="M16" s="116">
        <f t="shared" si="1"/>
        <v>0.35199298207138541</v>
      </c>
      <c r="N16" s="115">
        <v>25495</v>
      </c>
      <c r="O16" s="116">
        <f t="shared" si="3"/>
        <v>3.3902429133379375E-2</v>
      </c>
      <c r="P16" s="98">
        <f t="shared" si="4"/>
        <v>3.1810271560969605E-2</v>
      </c>
      <c r="Q16" s="115">
        <v>25319</v>
      </c>
      <c r="R16" s="116">
        <f t="shared" si="5"/>
        <v>-6.9033143753677306E-3</v>
      </c>
      <c r="S16" s="116">
        <f t="shared" si="6"/>
        <v>2.4687360880650822E-2</v>
      </c>
    </row>
    <row r="17" spans="1:19" x14ac:dyDescent="0.25">
      <c r="A17" s="1" t="s">
        <v>86</v>
      </c>
      <c r="B17" s="114" t="s">
        <v>87</v>
      </c>
      <c r="C17" s="115">
        <v>22062</v>
      </c>
      <c r="D17" s="115">
        <v>23824</v>
      </c>
      <c r="E17" s="116">
        <f t="shared" si="0"/>
        <v>7.9865832653431168E-2</v>
      </c>
      <c r="F17" s="115">
        <v>22149</v>
      </c>
      <c r="G17" s="116">
        <f t="shared" si="2"/>
        <v>-7.0307253190060481E-2</v>
      </c>
      <c r="H17" s="115">
        <v>5725</v>
      </c>
      <c r="I17" s="116">
        <f t="shared" si="2"/>
        <v>-0.74152331933721616</v>
      </c>
      <c r="J17" s="115">
        <v>15267</v>
      </c>
      <c r="K17" s="116">
        <v>1.6667248908296943</v>
      </c>
      <c r="L17" s="115">
        <v>20130</v>
      </c>
      <c r="M17" s="116">
        <f t="shared" si="1"/>
        <v>0.31853016309687554</v>
      </c>
      <c r="N17" s="115">
        <v>22106</v>
      </c>
      <c r="O17" s="116">
        <f t="shared" si="3"/>
        <v>9.8161947342275235E-2</v>
      </c>
      <c r="P17" s="98">
        <f t="shared" si="4"/>
        <v>-1.941396902794712E-3</v>
      </c>
      <c r="Q17" s="115">
        <v>21182</v>
      </c>
      <c r="R17" s="116">
        <f t="shared" si="5"/>
        <v>-4.1798606713109532E-2</v>
      </c>
      <c r="S17" s="116">
        <f t="shared" si="6"/>
        <v>-4.3658855930290286E-2</v>
      </c>
    </row>
    <row r="18" spans="1:19" x14ac:dyDescent="0.25">
      <c r="A18" s="1" t="s">
        <v>88</v>
      </c>
      <c r="B18" s="114" t="s">
        <v>89</v>
      </c>
      <c r="C18" s="115">
        <v>23298</v>
      </c>
      <c r="D18" s="115">
        <v>23201</v>
      </c>
      <c r="E18" s="116">
        <f t="shared" si="0"/>
        <v>-4.1634475062236609E-3</v>
      </c>
      <c r="F18" s="115">
        <v>22803</v>
      </c>
      <c r="G18" s="116">
        <f t="shared" si="2"/>
        <v>-1.7154432998577662E-2</v>
      </c>
      <c r="H18" s="115">
        <v>6665</v>
      </c>
      <c r="I18" s="116">
        <f t="shared" si="2"/>
        <v>-0.70771389729421563</v>
      </c>
      <c r="J18" s="115">
        <v>23140</v>
      </c>
      <c r="K18" s="116">
        <v>2.471867966991748</v>
      </c>
      <c r="L18" s="115">
        <v>22327</v>
      </c>
      <c r="M18" s="116">
        <f t="shared" si="1"/>
        <v>-3.5133967156439017E-2</v>
      </c>
      <c r="N18" s="115">
        <v>25007</v>
      </c>
      <c r="O18" s="116">
        <f t="shared" si="3"/>
        <v>0.12003403950373981</v>
      </c>
      <c r="P18" s="98">
        <f t="shared" si="4"/>
        <v>9.6653949041792808E-2</v>
      </c>
      <c r="Q18" s="115">
        <v>27341</v>
      </c>
      <c r="R18" s="116">
        <f t="shared" si="5"/>
        <v>9.3333866517375075E-2</v>
      </c>
      <c r="S18" s="116">
        <f t="shared" si="6"/>
        <v>0.19900890233741175</v>
      </c>
    </row>
    <row r="19" spans="1:19" x14ac:dyDescent="0.25">
      <c r="A19" s="1" t="s">
        <v>90</v>
      </c>
      <c r="B19" s="114" t="s">
        <v>91</v>
      </c>
      <c r="C19" s="115">
        <v>19462</v>
      </c>
      <c r="D19" s="115">
        <v>19829</v>
      </c>
      <c r="E19" s="116">
        <f t="shared" si="0"/>
        <v>1.885726030212731E-2</v>
      </c>
      <c r="F19" s="115">
        <v>19561</v>
      </c>
      <c r="G19" s="116">
        <f t="shared" si="2"/>
        <v>-1.3515558021080287E-2</v>
      </c>
      <c r="H19" s="115">
        <v>4928</v>
      </c>
      <c r="I19" s="116">
        <f t="shared" si="2"/>
        <v>-0.74807013956341706</v>
      </c>
      <c r="J19" s="115">
        <v>19838</v>
      </c>
      <c r="K19" s="116">
        <v>3.0255681818181817</v>
      </c>
      <c r="L19" s="115">
        <v>21079</v>
      </c>
      <c r="M19" s="116">
        <f t="shared" si="1"/>
        <v>6.2556709345700234E-2</v>
      </c>
      <c r="N19" s="115">
        <v>24207</v>
      </c>
      <c r="O19" s="116">
        <f t="shared" si="3"/>
        <v>0.14839413634422893</v>
      </c>
      <c r="P19" s="98">
        <f t="shared" si="4"/>
        <v>0.23751341955932714</v>
      </c>
      <c r="Q19" s="115" t="s">
        <v>238</v>
      </c>
      <c r="R19" s="116" t="str">
        <f t="shared" si="5"/>
        <v>-</v>
      </c>
      <c r="S19" s="116" t="str">
        <f t="shared" si="6"/>
        <v>-</v>
      </c>
    </row>
    <row r="20" spans="1:19" x14ac:dyDescent="0.25">
      <c r="A20" s="1" t="s">
        <v>92</v>
      </c>
      <c r="B20" s="114" t="s">
        <v>93</v>
      </c>
      <c r="C20" s="115">
        <v>22816</v>
      </c>
      <c r="D20" s="115">
        <v>21479</v>
      </c>
      <c r="E20" s="116">
        <f t="shared" si="0"/>
        <v>-5.8599228611500687E-2</v>
      </c>
      <c r="F20" s="115">
        <v>20974</v>
      </c>
      <c r="G20" s="116">
        <f t="shared" si="2"/>
        <v>-2.3511336654406634E-2</v>
      </c>
      <c r="H20" s="115">
        <v>6261</v>
      </c>
      <c r="I20" s="116">
        <f t="shared" si="2"/>
        <v>-0.70148755602174118</v>
      </c>
      <c r="J20" s="115">
        <v>19784</v>
      </c>
      <c r="K20" s="116">
        <v>2.1598786136399934</v>
      </c>
      <c r="L20" s="115">
        <v>23285</v>
      </c>
      <c r="M20" s="116">
        <f t="shared" si="1"/>
        <v>0.17696118075212297</v>
      </c>
      <c r="N20" s="115">
        <v>24142</v>
      </c>
      <c r="O20" s="116">
        <f t="shared" si="3"/>
        <v>3.6804809963495888E-2</v>
      </c>
      <c r="P20" s="98">
        <f t="shared" si="4"/>
        <v>0.15104414989987602</v>
      </c>
      <c r="Q20" s="115" t="s">
        <v>238</v>
      </c>
      <c r="R20" s="116" t="str">
        <f>IFERROR(Q20/N20-1,"-")</f>
        <v>-</v>
      </c>
      <c r="S20" s="116" t="str">
        <f t="shared" si="6"/>
        <v>-</v>
      </c>
    </row>
    <row r="21" spans="1:19" ht="15.75" x14ac:dyDescent="0.25">
      <c r="A21" s="1" t="s">
        <v>0</v>
      </c>
      <c r="B21" s="117" t="s">
        <v>30</v>
      </c>
      <c r="C21" s="118">
        <v>264633</v>
      </c>
      <c r="D21" s="118">
        <v>272428</v>
      </c>
      <c r="E21" s="119">
        <f t="shared" si="0"/>
        <v>2.9455887965597727E-2</v>
      </c>
      <c r="F21" s="118">
        <v>250224</v>
      </c>
      <c r="G21" s="119">
        <f>F21/D21-1</f>
        <v>-8.1504103836609998E-2</v>
      </c>
      <c r="H21" s="118">
        <v>96681</v>
      </c>
      <c r="I21" s="119">
        <f t="shared" si="2"/>
        <v>-0.61362219451371569</v>
      </c>
      <c r="J21" s="118">
        <v>140346</v>
      </c>
      <c r="K21" s="119">
        <v>0.45163992925186958</v>
      </c>
      <c r="L21" s="118">
        <v>257117</v>
      </c>
      <c r="M21" s="119">
        <f t="shared" si="1"/>
        <v>0.83202228777450027</v>
      </c>
      <c r="N21" s="118">
        <v>278594</v>
      </c>
      <c r="O21" s="119">
        <f t="shared" si="3"/>
        <v>8.3530066078866927E-2</v>
      </c>
      <c r="P21" s="119">
        <f t="shared" si="4"/>
        <v>0.1133784129420039</v>
      </c>
      <c r="Q21" s="118">
        <v>241157</v>
      </c>
      <c r="R21" s="119">
        <v>4.7392994418988366E-2</v>
      </c>
      <c r="S21" s="119">
        <v>0.15006986537205091</v>
      </c>
    </row>
    <row r="22" spans="1:19" ht="6" customHeight="1" x14ac:dyDescent="0.25"/>
    <row r="23" spans="1:1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25"/>
      <c r="Q23" s="115"/>
      <c r="R23" s="105"/>
      <c r="S23" s="105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8B5E-74CB-47F7-9A65-8879302DAE7D}">
  <sheetPr>
    <tabColor theme="7" tint="0.79998168889431442"/>
  </sheetPr>
  <dimension ref="A4:P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252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19740</v>
      </c>
      <c r="D9" s="116">
        <v>-5.9731351814804268E-2</v>
      </c>
      <c r="E9" s="115">
        <v>21031</v>
      </c>
      <c r="F9" s="116">
        <f t="shared" ref="F9:L21" si="0">IFERROR(E9/C9-1,"-")</f>
        <v>6.5400202634245286E-2</v>
      </c>
      <c r="G9" s="115">
        <v>6223</v>
      </c>
      <c r="H9" s="116">
        <f t="shared" si="0"/>
        <v>-0.70410346631163523</v>
      </c>
      <c r="I9" s="115">
        <v>15598</v>
      </c>
      <c r="J9" s="116">
        <f t="shared" si="0"/>
        <v>1.5065081150570463</v>
      </c>
      <c r="K9" s="115">
        <v>22490</v>
      </c>
      <c r="L9" s="116">
        <f t="shared" si="0"/>
        <v>0.44185151942556744</v>
      </c>
      <c r="M9" s="115">
        <v>22650</v>
      </c>
      <c r="N9" s="116">
        <f t="shared" ref="N9:N17" si="1">IFERROR(M9/K9-1,"-")</f>
        <v>7.1142730102267127E-3</v>
      </c>
      <c r="O9" s="116">
        <f>M9/C9-1</f>
        <v>0.14741641337386024</v>
      </c>
    </row>
    <row r="10" spans="1:16" x14ac:dyDescent="0.25">
      <c r="A10" s="1" t="s">
        <v>72</v>
      </c>
      <c r="B10" s="114" t="s">
        <v>73</v>
      </c>
      <c r="C10" s="115">
        <v>19223</v>
      </c>
      <c r="D10" s="116">
        <v>-8.7919908901119781E-2</v>
      </c>
      <c r="E10" s="115">
        <v>22403</v>
      </c>
      <c r="F10" s="116">
        <f t="shared" si="0"/>
        <v>0.16542683244030587</v>
      </c>
      <c r="G10" s="115">
        <v>5135</v>
      </c>
      <c r="H10" s="116">
        <f t="shared" si="0"/>
        <v>-0.7707896263893228</v>
      </c>
      <c r="I10" s="115">
        <v>21666</v>
      </c>
      <c r="J10" s="116">
        <f t="shared" si="0"/>
        <v>3.2192794547224928</v>
      </c>
      <c r="K10" s="115">
        <v>23086</v>
      </c>
      <c r="L10" s="116">
        <f t="shared" si="0"/>
        <v>6.5540478168559124E-2</v>
      </c>
      <c r="M10" s="115">
        <v>23921</v>
      </c>
      <c r="N10" s="116">
        <f>IFERROR(M10/K10-1,"-")</f>
        <v>3.6169106817985019E-2</v>
      </c>
      <c r="O10" s="116">
        <f>IFERROR(M10/C10-1,"-")</f>
        <v>0.24439473547313106</v>
      </c>
    </row>
    <row r="11" spans="1:16" x14ac:dyDescent="0.25">
      <c r="A11" s="1" t="s">
        <v>74</v>
      </c>
      <c r="B11" s="114" t="s">
        <v>75</v>
      </c>
      <c r="C11" s="115">
        <v>21973</v>
      </c>
      <c r="D11" s="116">
        <v>-8.6171761280931625E-2</v>
      </c>
      <c r="E11" s="115">
        <v>8865</v>
      </c>
      <c r="F11" s="116">
        <f t="shared" si="0"/>
        <v>-0.59655031174623407</v>
      </c>
      <c r="G11" s="115">
        <v>5413</v>
      </c>
      <c r="H11" s="116">
        <f t="shared" si="0"/>
        <v>-0.38939650310208684</v>
      </c>
      <c r="I11" s="115">
        <v>22231</v>
      </c>
      <c r="J11" s="116">
        <f t="shared" si="0"/>
        <v>3.1069647145760211</v>
      </c>
      <c r="K11" s="115">
        <v>21689</v>
      </c>
      <c r="L11" s="116">
        <f t="shared" si="0"/>
        <v>-2.4380369753947195E-2</v>
      </c>
      <c r="M11" s="115">
        <v>27356</v>
      </c>
      <c r="N11" s="116">
        <f t="shared" si="1"/>
        <v>0.26128452210798092</v>
      </c>
      <c r="O11" s="116">
        <f t="shared" ref="O11:O20" si="2">IFERROR(M11/C11-1,"-")</f>
        <v>0.24498247849633636</v>
      </c>
    </row>
    <row r="12" spans="1:16" x14ac:dyDescent="0.25">
      <c r="A12" s="1" t="s">
        <v>76</v>
      </c>
      <c r="B12" s="114" t="s">
        <v>77</v>
      </c>
      <c r="C12" s="115">
        <v>20119</v>
      </c>
      <c r="D12" s="116">
        <v>2.0750887874175561E-2</v>
      </c>
      <c r="E12" s="115">
        <v>0</v>
      </c>
      <c r="F12" s="116">
        <f t="shared" si="0"/>
        <v>-1</v>
      </c>
      <c r="G12" s="115">
        <v>6463</v>
      </c>
      <c r="H12" s="116" t="str">
        <f t="shared" si="0"/>
        <v>-</v>
      </c>
      <c r="I12" s="115">
        <v>23894</v>
      </c>
      <c r="J12" s="116">
        <f t="shared" si="0"/>
        <v>2.6970447160761255</v>
      </c>
      <c r="K12" s="115">
        <v>23484</v>
      </c>
      <c r="L12" s="116">
        <f t="shared" si="0"/>
        <v>-1.715911944421189E-2</v>
      </c>
      <c r="M12" s="115">
        <v>22205</v>
      </c>
      <c r="N12" s="116">
        <f t="shared" si="1"/>
        <v>-5.4462612842786529E-2</v>
      </c>
      <c r="O12" s="116">
        <f t="shared" si="2"/>
        <v>0.10368308564043938</v>
      </c>
    </row>
    <row r="13" spans="1:16" x14ac:dyDescent="0.25">
      <c r="A13" s="1" t="s">
        <v>78</v>
      </c>
      <c r="B13" s="114" t="s">
        <v>79</v>
      </c>
      <c r="C13" s="115">
        <v>14799</v>
      </c>
      <c r="D13" s="116">
        <v>-0.34206197483661582</v>
      </c>
      <c r="E13" s="115">
        <v>0</v>
      </c>
      <c r="F13" s="116">
        <f t="shared" si="0"/>
        <v>-1</v>
      </c>
      <c r="G13" s="115">
        <v>6823</v>
      </c>
      <c r="H13" s="116" t="str">
        <f t="shared" si="0"/>
        <v>-</v>
      </c>
      <c r="I13" s="115">
        <v>20251</v>
      </c>
      <c r="J13" s="116">
        <f t="shared" si="0"/>
        <v>1.9680492452000586</v>
      </c>
      <c r="K13" s="115">
        <v>21547</v>
      </c>
      <c r="L13" s="116">
        <f t="shared" si="0"/>
        <v>6.3996839662238791E-2</v>
      </c>
      <c r="M13" s="115">
        <v>23449</v>
      </c>
      <c r="N13" s="116">
        <f t="shared" si="1"/>
        <v>8.8272149255116616E-2</v>
      </c>
      <c r="O13" s="116">
        <f t="shared" si="2"/>
        <v>0.58449895263193463</v>
      </c>
    </row>
    <row r="14" spans="1:16" x14ac:dyDescent="0.25">
      <c r="A14" s="1" t="s">
        <v>80</v>
      </c>
      <c r="B14" s="114" t="s">
        <v>81</v>
      </c>
      <c r="C14" s="115">
        <v>19316</v>
      </c>
      <c r="D14" s="116">
        <v>-0.20660478107286617</v>
      </c>
      <c r="E14" s="115">
        <v>0</v>
      </c>
      <c r="F14" s="116">
        <f t="shared" si="0"/>
        <v>-1</v>
      </c>
      <c r="G14" s="115">
        <v>3802</v>
      </c>
      <c r="H14" s="116" t="str">
        <f t="shared" si="0"/>
        <v>-</v>
      </c>
      <c r="I14" s="115">
        <v>18886</v>
      </c>
      <c r="J14" s="116">
        <f t="shared" si="0"/>
        <v>3.9673855865334033</v>
      </c>
      <c r="K14" s="115">
        <v>21065</v>
      </c>
      <c r="L14" s="116">
        <f t="shared" si="0"/>
        <v>0.11537646934237</v>
      </c>
      <c r="M14" s="115">
        <v>22841</v>
      </c>
      <c r="N14" s="116">
        <f t="shared" si="1"/>
        <v>8.4310467600284822E-2</v>
      </c>
      <c r="O14" s="116">
        <f t="shared" si="2"/>
        <v>0.18249119900600541</v>
      </c>
    </row>
    <row r="15" spans="1:16" x14ac:dyDescent="0.25">
      <c r="A15" s="1" t="s">
        <v>82</v>
      </c>
      <c r="B15" s="114" t="s">
        <v>83</v>
      </c>
      <c r="C15" s="115">
        <v>24858</v>
      </c>
      <c r="D15" s="116">
        <v>-2.0474527279296106E-3</v>
      </c>
      <c r="E15" s="115">
        <v>0</v>
      </c>
      <c r="F15" s="116">
        <f t="shared" si="0"/>
        <v>-1</v>
      </c>
      <c r="G15" s="115">
        <v>10219</v>
      </c>
      <c r="H15" s="116" t="str">
        <f t="shared" si="0"/>
        <v>-</v>
      </c>
      <c r="I15" s="115">
        <v>23111</v>
      </c>
      <c r="J15" s="116">
        <f t="shared" si="0"/>
        <v>1.2615715823466092</v>
      </c>
      <c r="K15" s="115">
        <v>24276</v>
      </c>
      <c r="L15" s="116">
        <f t="shared" si="0"/>
        <v>5.040889619661626E-2</v>
      </c>
      <c r="M15" s="115">
        <v>24893</v>
      </c>
      <c r="N15" s="116">
        <f t="shared" si="1"/>
        <v>2.5416048772450184E-2</v>
      </c>
      <c r="O15" s="116">
        <f t="shared" si="2"/>
        <v>1.4079974253762284E-3</v>
      </c>
    </row>
    <row r="16" spans="1:16" x14ac:dyDescent="0.25">
      <c r="A16" s="1" t="s">
        <v>84</v>
      </c>
      <c r="B16" s="114" t="s">
        <v>85</v>
      </c>
      <c r="C16" s="115">
        <v>24709</v>
      </c>
      <c r="D16" s="116">
        <v>-6.8358344016288375E-2</v>
      </c>
      <c r="E16" s="115">
        <v>13295</v>
      </c>
      <c r="F16" s="116">
        <f t="shared" si="0"/>
        <v>-0.46193694605204583</v>
      </c>
      <c r="G16" s="115">
        <v>18239</v>
      </c>
      <c r="H16" s="116">
        <f t="shared" si="0"/>
        <v>0.37186912373072589</v>
      </c>
      <c r="I16" s="115">
        <v>24659</v>
      </c>
      <c r="J16" s="116">
        <f t="shared" si="0"/>
        <v>0.35199298207138541</v>
      </c>
      <c r="K16" s="115">
        <v>25495</v>
      </c>
      <c r="L16" s="116">
        <f t="shared" si="0"/>
        <v>3.3902429133379375E-2</v>
      </c>
      <c r="M16" s="115">
        <v>25319</v>
      </c>
      <c r="N16" s="116">
        <f t="shared" si="1"/>
        <v>-6.9033143753677306E-3</v>
      </c>
      <c r="O16" s="116">
        <f t="shared" si="2"/>
        <v>2.4687360880650822E-2</v>
      </c>
    </row>
    <row r="17" spans="1:16" x14ac:dyDescent="0.25">
      <c r="A17" s="1" t="s">
        <v>86</v>
      </c>
      <c r="B17" s="114" t="s">
        <v>87</v>
      </c>
      <c r="C17" s="115">
        <v>22149</v>
      </c>
      <c r="D17" s="116">
        <v>-7.0307253190060481E-2</v>
      </c>
      <c r="E17" s="115">
        <v>5725</v>
      </c>
      <c r="F17" s="116">
        <f t="shared" si="0"/>
        <v>-0.74152331933721616</v>
      </c>
      <c r="G17" s="115">
        <v>15267</v>
      </c>
      <c r="H17" s="116">
        <f t="shared" si="0"/>
        <v>1.6667248908296943</v>
      </c>
      <c r="I17" s="115">
        <v>20130</v>
      </c>
      <c r="J17" s="116">
        <f t="shared" si="0"/>
        <v>0.31853016309687554</v>
      </c>
      <c r="K17" s="115">
        <v>22106</v>
      </c>
      <c r="L17" s="116">
        <f t="shared" si="0"/>
        <v>9.8161947342275235E-2</v>
      </c>
      <c r="M17" s="115">
        <v>21182</v>
      </c>
      <c r="N17" s="116">
        <f t="shared" si="1"/>
        <v>-4.1798606713109532E-2</v>
      </c>
      <c r="O17" s="116">
        <f t="shared" si="2"/>
        <v>-4.3658855930290286E-2</v>
      </c>
    </row>
    <row r="18" spans="1:16" x14ac:dyDescent="0.25">
      <c r="A18" s="1" t="s">
        <v>88</v>
      </c>
      <c r="B18" s="114" t="s">
        <v>89</v>
      </c>
      <c r="C18" s="115">
        <v>22803</v>
      </c>
      <c r="D18" s="116">
        <v>-1.7154432998577662E-2</v>
      </c>
      <c r="E18" s="115">
        <v>6665</v>
      </c>
      <c r="F18" s="116">
        <f t="shared" si="0"/>
        <v>-0.70771389729421563</v>
      </c>
      <c r="G18" s="115">
        <v>23140</v>
      </c>
      <c r="H18" s="116">
        <f t="shared" si="0"/>
        <v>2.471867966991748</v>
      </c>
      <c r="I18" s="115">
        <v>22327</v>
      </c>
      <c r="J18" s="116">
        <f t="shared" si="0"/>
        <v>-3.5133967156439017E-2</v>
      </c>
      <c r="K18" s="115">
        <v>25007</v>
      </c>
      <c r="L18" s="116">
        <f t="shared" si="0"/>
        <v>0.12003403950373981</v>
      </c>
      <c r="M18" s="115">
        <v>27341</v>
      </c>
      <c r="N18" s="116">
        <f>IFERROR(M18/K18-1,"-")</f>
        <v>9.3333866517375075E-2</v>
      </c>
      <c r="O18" s="116">
        <f t="shared" si="2"/>
        <v>0.19900890233741175</v>
      </c>
    </row>
    <row r="19" spans="1:16" x14ac:dyDescent="0.25">
      <c r="A19" s="1" t="s">
        <v>90</v>
      </c>
      <c r="B19" s="114" t="s">
        <v>91</v>
      </c>
      <c r="C19" s="115">
        <v>19561</v>
      </c>
      <c r="D19" s="116">
        <v>-1.3515558021080287E-2</v>
      </c>
      <c r="E19" s="115">
        <v>4928</v>
      </c>
      <c r="F19" s="116">
        <f t="shared" si="0"/>
        <v>-0.74807013956341706</v>
      </c>
      <c r="G19" s="115">
        <v>19838</v>
      </c>
      <c r="H19" s="116">
        <f t="shared" si="0"/>
        <v>3.0255681818181817</v>
      </c>
      <c r="I19" s="115">
        <v>21079</v>
      </c>
      <c r="J19" s="116">
        <f t="shared" si="0"/>
        <v>6.2556709345700234E-2</v>
      </c>
      <c r="K19" s="115">
        <v>24207</v>
      </c>
      <c r="L19" s="116">
        <f t="shared" si="0"/>
        <v>0.14839413634422893</v>
      </c>
      <c r="M19" s="115"/>
      <c r="N19" s="116"/>
      <c r="O19" s="116"/>
    </row>
    <row r="20" spans="1:16" x14ac:dyDescent="0.25">
      <c r="A20" s="1" t="s">
        <v>92</v>
      </c>
      <c r="B20" s="114" t="s">
        <v>93</v>
      </c>
      <c r="C20" s="115">
        <v>20974</v>
      </c>
      <c r="D20" s="116">
        <v>-2.3511336654406634E-2</v>
      </c>
      <c r="E20" s="115">
        <v>6261</v>
      </c>
      <c r="F20" s="116">
        <f t="shared" si="0"/>
        <v>-0.70148755602174118</v>
      </c>
      <c r="G20" s="115">
        <v>19784</v>
      </c>
      <c r="H20" s="116">
        <f t="shared" si="0"/>
        <v>2.1598786136399934</v>
      </c>
      <c r="I20" s="115">
        <v>23285</v>
      </c>
      <c r="J20" s="116">
        <f t="shared" si="0"/>
        <v>0.17696118075212297</v>
      </c>
      <c r="K20" s="115">
        <v>24142</v>
      </c>
      <c r="L20" s="116">
        <f t="shared" si="0"/>
        <v>3.6804809963495888E-2</v>
      </c>
      <c r="M20" s="115"/>
      <c r="N20" s="116"/>
      <c r="O20" s="116"/>
    </row>
    <row r="21" spans="1:16" ht="15.75" x14ac:dyDescent="0.25">
      <c r="A21" s="1" t="s">
        <v>0</v>
      </c>
      <c r="B21" s="117" t="s">
        <v>30</v>
      </c>
      <c r="C21" s="118">
        <v>250224</v>
      </c>
      <c r="D21" s="119">
        <v>-8.1504103836609998E-2</v>
      </c>
      <c r="E21" s="118">
        <v>96681</v>
      </c>
      <c r="F21" s="119">
        <f t="shared" si="0"/>
        <v>-0.61362219451371569</v>
      </c>
      <c r="G21" s="118">
        <v>140346</v>
      </c>
      <c r="H21" s="119">
        <f t="shared" si="0"/>
        <v>0.45163992925186958</v>
      </c>
      <c r="I21" s="118">
        <v>257117</v>
      </c>
      <c r="J21" s="119">
        <f t="shared" si="0"/>
        <v>0.83202228777450027</v>
      </c>
      <c r="K21" s="118">
        <v>278594</v>
      </c>
      <c r="L21" s="119">
        <f t="shared" si="0"/>
        <v>8.3530066078866927E-2</v>
      </c>
      <c r="M21" s="118">
        <v>241157</v>
      </c>
      <c r="N21" s="119">
        <v>4.7392994418988366E-2</v>
      </c>
      <c r="O21" s="119">
        <v>0.15006986537205091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253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14344</v>
      </c>
      <c r="D31" s="116">
        <v>0.17352532111592889</v>
      </c>
      <c r="E31" s="115">
        <v>15979</v>
      </c>
      <c r="F31" s="116">
        <f t="shared" ref="F31:L43" si="3">IFERROR(E31/C31-1,"-")</f>
        <v>0.11398494143892912</v>
      </c>
      <c r="G31" s="115">
        <v>5851</v>
      </c>
      <c r="H31" s="116">
        <f t="shared" si="3"/>
        <v>-0.63383190437449155</v>
      </c>
      <c r="I31" s="115">
        <v>12209</v>
      </c>
      <c r="J31" s="116">
        <f t="shared" si="3"/>
        <v>1.0866518543838661</v>
      </c>
      <c r="K31" s="115">
        <v>18402</v>
      </c>
      <c r="L31" s="116">
        <f t="shared" si="3"/>
        <v>0.50724875092145139</v>
      </c>
      <c r="M31" s="115">
        <v>18282</v>
      </c>
      <c r="N31" s="116">
        <f t="shared" ref="N31:N39" si="4">IFERROR(M31/K31-1,"-")</f>
        <v>-6.5210303227910549E-3</v>
      </c>
      <c r="O31" s="116">
        <f>M31/C31-1</f>
        <v>0.27453987730061358</v>
      </c>
    </row>
    <row r="32" spans="1:16" x14ac:dyDescent="0.25">
      <c r="B32" s="114" t="s">
        <v>73</v>
      </c>
      <c r="C32" s="115">
        <v>13518</v>
      </c>
      <c r="D32" s="116">
        <v>9.4663535508948016E-2</v>
      </c>
      <c r="E32" s="115">
        <v>17138</v>
      </c>
      <c r="F32" s="116">
        <f t="shared" si="3"/>
        <v>0.26779109335700557</v>
      </c>
      <c r="G32" s="115">
        <v>4503</v>
      </c>
      <c r="H32" s="116">
        <f t="shared" si="3"/>
        <v>-0.7372505543237251</v>
      </c>
      <c r="I32" s="115">
        <v>17700</v>
      </c>
      <c r="J32" s="116">
        <f t="shared" si="3"/>
        <v>2.9307128580946036</v>
      </c>
      <c r="K32" s="115">
        <v>18976</v>
      </c>
      <c r="L32" s="116">
        <f t="shared" si="3"/>
        <v>7.2090395480225888E-2</v>
      </c>
      <c r="M32" s="115">
        <v>20148</v>
      </c>
      <c r="N32" s="116">
        <f t="shared" si="4"/>
        <v>6.1762225969645979E-2</v>
      </c>
      <c r="O32" s="116">
        <f>IFERROR(M32/C32-1,"-")</f>
        <v>0.49045716822015084</v>
      </c>
    </row>
    <row r="33" spans="2:16" x14ac:dyDescent="0.25">
      <c r="B33" s="114" t="s">
        <v>75</v>
      </c>
      <c r="C33" s="115">
        <v>15448</v>
      </c>
      <c r="D33" s="116">
        <v>2.8358407668752417E-2</v>
      </c>
      <c r="E33" s="115">
        <v>6170</v>
      </c>
      <c r="F33" s="116">
        <f t="shared" si="3"/>
        <v>-0.600595546349042</v>
      </c>
      <c r="G33" s="115">
        <v>4438</v>
      </c>
      <c r="H33" s="116">
        <f t="shared" si="3"/>
        <v>-0.28071312803889792</v>
      </c>
      <c r="I33" s="115">
        <v>17761</v>
      </c>
      <c r="J33" s="116">
        <f t="shared" si="3"/>
        <v>3.0020279405137451</v>
      </c>
      <c r="K33" s="115">
        <v>17386</v>
      </c>
      <c r="L33" s="116">
        <f t="shared" si="3"/>
        <v>-2.1113676031754958E-2</v>
      </c>
      <c r="M33" s="115">
        <v>22158</v>
      </c>
      <c r="N33" s="116">
        <f t="shared" si="4"/>
        <v>0.27447371448291724</v>
      </c>
      <c r="O33" s="116">
        <f t="shared" ref="O33:O42" si="5">IFERROR(M33/C33-1,"-")</f>
        <v>0.43436043500776789</v>
      </c>
    </row>
    <row r="34" spans="2:16" x14ac:dyDescent="0.25">
      <c r="B34" s="114" t="s">
        <v>77</v>
      </c>
      <c r="C34" s="115">
        <v>14841</v>
      </c>
      <c r="D34" s="116">
        <v>7.349005424954802E-2</v>
      </c>
      <c r="E34" s="115">
        <v>0</v>
      </c>
      <c r="F34" s="116">
        <f t="shared" si="3"/>
        <v>-1</v>
      </c>
      <c r="G34" s="115">
        <v>5151</v>
      </c>
      <c r="H34" s="116" t="str">
        <f t="shared" si="3"/>
        <v>-</v>
      </c>
      <c r="I34" s="115">
        <v>19923</v>
      </c>
      <c r="J34" s="116">
        <f t="shared" si="3"/>
        <v>2.8677926616191032</v>
      </c>
      <c r="K34" s="115">
        <v>19332</v>
      </c>
      <c r="L34" s="116">
        <f t="shared" si="3"/>
        <v>-2.9664207197711234E-2</v>
      </c>
      <c r="M34" s="115">
        <v>18488</v>
      </c>
      <c r="N34" s="116">
        <f t="shared" si="4"/>
        <v>-4.3658183322987765E-2</v>
      </c>
      <c r="O34" s="116">
        <f t="shared" si="5"/>
        <v>0.24573815780607777</v>
      </c>
    </row>
    <row r="35" spans="2:16" x14ac:dyDescent="0.25">
      <c r="B35" s="114" t="s">
        <v>79</v>
      </c>
      <c r="C35" s="115">
        <v>11171</v>
      </c>
      <c r="D35" s="116">
        <v>-0.22836222974373144</v>
      </c>
      <c r="E35" s="115">
        <v>0</v>
      </c>
      <c r="F35" s="116">
        <f t="shared" si="3"/>
        <v>-1</v>
      </c>
      <c r="G35" s="115">
        <v>5283</v>
      </c>
      <c r="H35" s="116" t="str">
        <f t="shared" si="3"/>
        <v>-</v>
      </c>
      <c r="I35" s="115">
        <v>17673</v>
      </c>
      <c r="J35" s="116">
        <f t="shared" si="3"/>
        <v>2.345258375922771</v>
      </c>
      <c r="K35" s="115">
        <v>18326</v>
      </c>
      <c r="L35" s="116">
        <f t="shared" si="3"/>
        <v>3.6949018276466905E-2</v>
      </c>
      <c r="M35" s="115">
        <v>19636</v>
      </c>
      <c r="N35" s="116">
        <f t="shared" si="4"/>
        <v>7.1483138710029426E-2</v>
      </c>
      <c r="O35" s="116">
        <f t="shared" si="5"/>
        <v>0.75776564318324224</v>
      </c>
    </row>
    <row r="36" spans="2:16" x14ac:dyDescent="0.25">
      <c r="B36" s="114" t="s">
        <v>81</v>
      </c>
      <c r="C36" s="115">
        <v>12783</v>
      </c>
      <c r="D36" s="116">
        <v>-0.10789308395561448</v>
      </c>
      <c r="E36" s="115">
        <v>0</v>
      </c>
      <c r="F36" s="116">
        <f t="shared" si="3"/>
        <v>-1</v>
      </c>
      <c r="G36" s="115">
        <v>2370</v>
      </c>
      <c r="H36" s="116" t="str">
        <f t="shared" si="3"/>
        <v>-</v>
      </c>
      <c r="I36" s="115">
        <v>15881</v>
      </c>
      <c r="J36" s="116">
        <f t="shared" si="3"/>
        <v>5.7008438818565397</v>
      </c>
      <c r="K36" s="115">
        <v>17783</v>
      </c>
      <c r="L36" s="116">
        <f t="shared" si="3"/>
        <v>0.11976575782381471</v>
      </c>
      <c r="M36" s="115">
        <v>19273</v>
      </c>
      <c r="N36" s="116">
        <f t="shared" si="4"/>
        <v>8.378788730810327E-2</v>
      </c>
      <c r="O36" s="116">
        <f t="shared" si="5"/>
        <v>0.50770554642885091</v>
      </c>
    </row>
    <row r="37" spans="2:16" x14ac:dyDescent="0.25">
      <c r="B37" s="114" t="s">
        <v>83</v>
      </c>
      <c r="C37" s="115">
        <v>16164</v>
      </c>
      <c r="D37" s="116">
        <v>4.351194318915419E-2</v>
      </c>
      <c r="E37" s="115">
        <v>0</v>
      </c>
      <c r="F37" s="116">
        <f t="shared" si="3"/>
        <v>-1</v>
      </c>
      <c r="G37" s="115">
        <v>8286</v>
      </c>
      <c r="H37" s="116" t="str">
        <f t="shared" si="3"/>
        <v>-</v>
      </c>
      <c r="I37" s="115">
        <v>18743</v>
      </c>
      <c r="J37" s="116">
        <f t="shared" si="3"/>
        <v>1.2620082066135652</v>
      </c>
      <c r="K37" s="115">
        <v>20245</v>
      </c>
      <c r="L37" s="116">
        <f t="shared" si="3"/>
        <v>8.0136584324814519E-2</v>
      </c>
      <c r="M37" s="115">
        <v>20528</v>
      </c>
      <c r="N37" s="116">
        <f t="shared" si="4"/>
        <v>1.3978760187700612E-2</v>
      </c>
      <c r="O37" s="116">
        <f t="shared" si="5"/>
        <v>0.26998267755506067</v>
      </c>
    </row>
    <row r="38" spans="2:16" x14ac:dyDescent="0.25">
      <c r="B38" s="114" t="s">
        <v>85</v>
      </c>
      <c r="C38" s="115">
        <v>18261</v>
      </c>
      <c r="D38" s="116">
        <v>0.2048693586698338</v>
      </c>
      <c r="E38" s="115">
        <v>11531</v>
      </c>
      <c r="F38" s="116">
        <f t="shared" si="3"/>
        <v>-0.36854498658342916</v>
      </c>
      <c r="G38" s="115">
        <v>15840</v>
      </c>
      <c r="H38" s="116">
        <f t="shared" si="3"/>
        <v>0.37368831844592831</v>
      </c>
      <c r="I38" s="115">
        <v>20467</v>
      </c>
      <c r="J38" s="116">
        <f t="shared" si="3"/>
        <v>0.2921085858585859</v>
      </c>
      <c r="K38" s="115">
        <v>20391</v>
      </c>
      <c r="L38" s="116">
        <f t="shared" si="3"/>
        <v>-3.7132945717496257E-3</v>
      </c>
      <c r="M38" s="115">
        <v>20545</v>
      </c>
      <c r="N38" s="116">
        <f t="shared" si="4"/>
        <v>7.5523515276347819E-3</v>
      </c>
      <c r="O38" s="116">
        <f t="shared" si="5"/>
        <v>0.12507529708121123</v>
      </c>
    </row>
    <row r="39" spans="2:16" x14ac:dyDescent="0.25">
      <c r="B39" s="114" t="s">
        <v>87</v>
      </c>
      <c r="C39" s="115">
        <v>16985</v>
      </c>
      <c r="D39" s="116">
        <v>3.4724337496192526E-2</v>
      </c>
      <c r="E39" s="115">
        <v>4549</v>
      </c>
      <c r="F39" s="116">
        <f t="shared" si="3"/>
        <v>-0.73217544892552255</v>
      </c>
      <c r="G39" s="115">
        <v>13091</v>
      </c>
      <c r="H39" s="116">
        <f t="shared" si="3"/>
        <v>1.877775335238514</v>
      </c>
      <c r="I39" s="115">
        <v>16918</v>
      </c>
      <c r="J39" s="116">
        <f t="shared" si="3"/>
        <v>0.29233824765105787</v>
      </c>
      <c r="K39" s="115">
        <v>18135</v>
      </c>
      <c r="L39" s="116">
        <f t="shared" si="3"/>
        <v>7.1935216928715073E-2</v>
      </c>
      <c r="M39" s="115">
        <v>17254</v>
      </c>
      <c r="N39" s="116">
        <f t="shared" si="4"/>
        <v>-4.8580093741384056E-2</v>
      </c>
      <c r="O39" s="116">
        <f t="shared" si="5"/>
        <v>1.5837503679717368E-2</v>
      </c>
    </row>
    <row r="40" spans="2:16" x14ac:dyDescent="0.25">
      <c r="B40" s="114" t="s">
        <v>89</v>
      </c>
      <c r="C40" s="115">
        <v>17312</v>
      </c>
      <c r="D40" s="116">
        <v>6.0134721371708499E-2</v>
      </c>
      <c r="E40" s="115">
        <v>5837</v>
      </c>
      <c r="F40" s="116">
        <f t="shared" si="3"/>
        <v>-0.66283502772643255</v>
      </c>
      <c r="G40" s="115">
        <v>19624</v>
      </c>
      <c r="H40" s="116">
        <f t="shared" si="3"/>
        <v>2.3620010279253041</v>
      </c>
      <c r="I40" s="115">
        <v>18718</v>
      </c>
      <c r="J40" s="116">
        <f t="shared" si="3"/>
        <v>-4.6167957602935128E-2</v>
      </c>
      <c r="K40" s="115">
        <v>20522</v>
      </c>
      <c r="L40" s="116">
        <f t="shared" si="3"/>
        <v>9.6377818142963978E-2</v>
      </c>
      <c r="M40" s="115">
        <v>22570</v>
      </c>
      <c r="N40" s="116">
        <f>IFERROR(M40/K40-1,"-")</f>
        <v>9.9795341584640873E-2</v>
      </c>
      <c r="O40" s="116">
        <f t="shared" si="5"/>
        <v>0.30371996303142335</v>
      </c>
    </row>
    <row r="41" spans="2:16" x14ac:dyDescent="0.25">
      <c r="B41" s="114" t="s">
        <v>91</v>
      </c>
      <c r="C41" s="115">
        <v>13870</v>
      </c>
      <c r="D41" s="116">
        <v>7.4816590397326355E-3</v>
      </c>
      <c r="E41" s="115">
        <v>4402</v>
      </c>
      <c r="F41" s="116">
        <f t="shared" si="3"/>
        <v>-0.68262436914203317</v>
      </c>
      <c r="G41" s="115">
        <v>16458</v>
      </c>
      <c r="H41" s="116">
        <f t="shared" si="3"/>
        <v>2.7387551113130395</v>
      </c>
      <c r="I41" s="115">
        <v>16558</v>
      </c>
      <c r="J41" s="116">
        <f t="shared" si="3"/>
        <v>6.0760724267834298E-3</v>
      </c>
      <c r="K41" s="115">
        <v>20019</v>
      </c>
      <c r="L41" s="116">
        <f t="shared" si="3"/>
        <v>0.2090228288440632</v>
      </c>
      <c r="M41" s="115"/>
      <c r="N41" s="116"/>
      <c r="O41" s="116"/>
    </row>
    <row r="42" spans="2:16" x14ac:dyDescent="0.25">
      <c r="B42" s="114" t="s">
        <v>93</v>
      </c>
      <c r="C42" s="115">
        <v>14900</v>
      </c>
      <c r="D42" s="116">
        <v>-3.5099080429996099E-2</v>
      </c>
      <c r="E42" s="115">
        <v>5416</v>
      </c>
      <c r="F42" s="116">
        <f t="shared" si="3"/>
        <v>-0.63651006711409397</v>
      </c>
      <c r="G42" s="115">
        <v>15695</v>
      </c>
      <c r="H42" s="116">
        <f t="shared" si="3"/>
        <v>1.8978951255539145</v>
      </c>
      <c r="I42" s="115">
        <v>18747</v>
      </c>
      <c r="J42" s="116">
        <f t="shared" si="3"/>
        <v>0.19445683338642872</v>
      </c>
      <c r="K42" s="115">
        <v>19529</v>
      </c>
      <c r="L42" s="116">
        <f t="shared" si="3"/>
        <v>4.1713340801194931E-2</v>
      </c>
      <c r="M42" s="115"/>
      <c r="N42" s="116"/>
      <c r="O42" s="116"/>
    </row>
    <row r="43" spans="2:16" ht="15.75" x14ac:dyDescent="0.25">
      <c r="B43" s="117" t="s">
        <v>30</v>
      </c>
      <c r="C43" s="118">
        <v>179597</v>
      </c>
      <c r="D43" s="119">
        <v>2.7295867295867193E-2</v>
      </c>
      <c r="E43" s="118">
        <v>77095</v>
      </c>
      <c r="F43" s="119">
        <f t="shared" si="3"/>
        <v>-0.57073336414305365</v>
      </c>
      <c r="G43" s="118">
        <v>116590</v>
      </c>
      <c r="H43" s="119">
        <f t="shared" si="3"/>
        <v>0.51229003177897403</v>
      </c>
      <c r="I43" s="118">
        <v>211298</v>
      </c>
      <c r="J43" s="119">
        <f t="shared" si="3"/>
        <v>0.81231666523715584</v>
      </c>
      <c r="K43" s="118">
        <v>229046</v>
      </c>
      <c r="L43" s="119">
        <f t="shared" si="3"/>
        <v>8.3995115902658846E-2</v>
      </c>
      <c r="M43" s="118">
        <v>198882</v>
      </c>
      <c r="N43" s="119">
        <v>4.9520311560016461E-2</v>
      </c>
      <c r="O43" s="119">
        <v>0.31861006318497354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K46" s="79"/>
    </row>
    <row r="48" spans="2:16" ht="48.75" customHeight="1" thickBot="1" x14ac:dyDescent="0.3">
      <c r="B48" s="270" t="s">
        <v>254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12587</v>
      </c>
      <c r="D53" s="116" t="s">
        <v>238</v>
      </c>
      <c r="E53" s="115">
        <v>13232</v>
      </c>
      <c r="F53" s="116">
        <f t="shared" ref="F53:L65" si="6">IFERROR(E53/C53-1,"-")</f>
        <v>5.1243346309684634E-2</v>
      </c>
      <c r="G53" s="115">
        <v>0</v>
      </c>
      <c r="H53" s="116">
        <f t="shared" si="6"/>
        <v>-1</v>
      </c>
      <c r="I53" s="115">
        <v>9227</v>
      </c>
      <c r="J53" s="116" t="str">
        <f t="shared" si="6"/>
        <v>-</v>
      </c>
      <c r="K53" s="115">
        <v>14935</v>
      </c>
      <c r="L53" s="116">
        <f t="shared" si="6"/>
        <v>0.61861926953506008</v>
      </c>
      <c r="M53" s="115">
        <v>14354</v>
      </c>
      <c r="N53" s="116">
        <f t="shared" ref="N53:N64" si="7">IFERROR(M53/K53-1,"-")</f>
        <v>-3.8901908269166396E-2</v>
      </c>
      <c r="O53" s="116">
        <f>M53/C53-1</f>
        <v>0.14038293477397312</v>
      </c>
    </row>
    <row r="54" spans="1:16" x14ac:dyDescent="0.25">
      <c r="A54" s="1">
        <v>2</v>
      </c>
      <c r="B54" s="114" t="s">
        <v>73</v>
      </c>
      <c r="C54" s="115">
        <v>11569</v>
      </c>
      <c r="D54" s="116" t="s">
        <v>238</v>
      </c>
      <c r="E54" s="115">
        <v>14090</v>
      </c>
      <c r="F54" s="116">
        <f t="shared" si="6"/>
        <v>0.21790993171406337</v>
      </c>
      <c r="G54" s="115">
        <v>0</v>
      </c>
      <c r="H54" s="116">
        <f t="shared" si="6"/>
        <v>-1</v>
      </c>
      <c r="I54" s="115">
        <v>13725</v>
      </c>
      <c r="J54" s="116" t="str">
        <f t="shared" si="6"/>
        <v>-</v>
      </c>
      <c r="K54" s="115">
        <v>15417</v>
      </c>
      <c r="L54" s="116">
        <f t="shared" si="6"/>
        <v>0.12327868852459023</v>
      </c>
      <c r="M54" s="115">
        <v>15736</v>
      </c>
      <c r="N54" s="116">
        <f t="shared" si="7"/>
        <v>2.0691444509307821E-2</v>
      </c>
      <c r="O54" s="116">
        <f>IFERROR(M54/C54-1,"-")</f>
        <v>0.36018670585184553</v>
      </c>
    </row>
    <row r="55" spans="1:16" x14ac:dyDescent="0.25">
      <c r="A55" s="1">
        <v>3</v>
      </c>
      <c r="B55" s="114" t="s">
        <v>75</v>
      </c>
      <c r="C55" s="115">
        <v>13095</v>
      </c>
      <c r="D55" s="116" t="s">
        <v>238</v>
      </c>
      <c r="E55" s="115">
        <v>5212</v>
      </c>
      <c r="F55" s="116">
        <f t="shared" si="6"/>
        <v>-0.60198549064528439</v>
      </c>
      <c r="G55" s="115">
        <v>0</v>
      </c>
      <c r="H55" s="116">
        <f t="shared" si="6"/>
        <v>-1</v>
      </c>
      <c r="I55" s="115">
        <v>13764</v>
      </c>
      <c r="J55" s="116" t="str">
        <f t="shared" si="6"/>
        <v>-</v>
      </c>
      <c r="K55" s="115">
        <v>13769</v>
      </c>
      <c r="L55" s="116">
        <f t="shared" si="6"/>
        <v>3.6326649229878605E-4</v>
      </c>
      <c r="M55" s="115">
        <v>17491</v>
      </c>
      <c r="N55" s="116">
        <f t="shared" si="7"/>
        <v>0.27031737962088753</v>
      </c>
      <c r="O55" s="116">
        <f t="shared" ref="O55:O64" si="8">IFERROR(M55/C55-1,"-")</f>
        <v>0.33570064910271102</v>
      </c>
    </row>
    <row r="56" spans="1:16" x14ac:dyDescent="0.25">
      <c r="A56" s="1">
        <v>4</v>
      </c>
      <c r="B56" s="114" t="s">
        <v>77</v>
      </c>
      <c r="C56" s="115">
        <v>12619</v>
      </c>
      <c r="D56" s="116" t="s">
        <v>238</v>
      </c>
      <c r="E56" s="115">
        <v>0</v>
      </c>
      <c r="F56" s="116">
        <f t="shared" si="6"/>
        <v>-1</v>
      </c>
      <c r="G56" s="115">
        <v>0</v>
      </c>
      <c r="H56" s="116" t="str">
        <f t="shared" si="6"/>
        <v>-</v>
      </c>
      <c r="I56" s="115">
        <v>16004</v>
      </c>
      <c r="J56" s="116" t="str">
        <f t="shared" si="6"/>
        <v>-</v>
      </c>
      <c r="K56" s="115">
        <v>15420</v>
      </c>
      <c r="L56" s="116">
        <f t="shared" si="6"/>
        <v>-3.649087728067979E-2</v>
      </c>
      <c r="M56" s="115">
        <v>14826</v>
      </c>
      <c r="N56" s="116">
        <f t="shared" si="7"/>
        <v>-3.8521400778210091E-2</v>
      </c>
      <c r="O56" s="116">
        <f t="shared" si="8"/>
        <v>0.17489499960377208</v>
      </c>
    </row>
    <row r="57" spans="1:16" x14ac:dyDescent="0.25">
      <c r="A57" s="1">
        <v>5</v>
      </c>
      <c r="B57" s="114" t="s">
        <v>79</v>
      </c>
      <c r="C57" s="115">
        <v>8649</v>
      </c>
      <c r="D57" s="116" t="s">
        <v>238</v>
      </c>
      <c r="E57" s="115">
        <v>0</v>
      </c>
      <c r="F57" s="116">
        <f t="shared" si="6"/>
        <v>-1</v>
      </c>
      <c r="G57" s="115">
        <v>0</v>
      </c>
      <c r="H57" s="116" t="str">
        <f t="shared" si="6"/>
        <v>-</v>
      </c>
      <c r="I57" s="115">
        <v>13304</v>
      </c>
      <c r="J57" s="116" t="str">
        <f t="shared" si="6"/>
        <v>-</v>
      </c>
      <c r="K57" s="115">
        <v>14308</v>
      </c>
      <c r="L57" s="116">
        <f t="shared" si="6"/>
        <v>7.5466025255562341E-2</v>
      </c>
      <c r="M57" s="115">
        <v>15219</v>
      </c>
      <c r="N57" s="116">
        <f t="shared" si="7"/>
        <v>6.3670673748951634E-2</v>
      </c>
      <c r="O57" s="116">
        <f t="shared" si="8"/>
        <v>0.75962539021852238</v>
      </c>
    </row>
    <row r="58" spans="1:16" x14ac:dyDescent="0.25">
      <c r="A58" s="1">
        <v>6</v>
      </c>
      <c r="B58" s="114" t="s">
        <v>81</v>
      </c>
      <c r="C58" s="115">
        <v>9694</v>
      </c>
      <c r="D58" s="116" t="s">
        <v>238</v>
      </c>
      <c r="E58" s="115">
        <v>0</v>
      </c>
      <c r="F58" s="116">
        <f t="shared" si="6"/>
        <v>-1</v>
      </c>
      <c r="G58" s="115">
        <v>0</v>
      </c>
      <c r="H58" s="116" t="str">
        <f t="shared" si="6"/>
        <v>-</v>
      </c>
      <c r="I58" s="115">
        <v>11604</v>
      </c>
      <c r="J58" s="116" t="str">
        <f t="shared" si="6"/>
        <v>-</v>
      </c>
      <c r="K58" s="115">
        <v>13809</v>
      </c>
      <c r="L58" s="116">
        <f t="shared" si="6"/>
        <v>0.19002068252326776</v>
      </c>
      <c r="M58" s="115">
        <v>14680</v>
      </c>
      <c r="N58" s="116">
        <f t="shared" si="7"/>
        <v>6.3074806285755569E-2</v>
      </c>
      <c r="O58" s="116">
        <f t="shared" si="8"/>
        <v>0.51433876624716324</v>
      </c>
    </row>
    <row r="59" spans="1:16" x14ac:dyDescent="0.25">
      <c r="A59" s="1">
        <v>7</v>
      </c>
      <c r="B59" s="114" t="s">
        <v>83</v>
      </c>
      <c r="C59" s="115">
        <v>13515</v>
      </c>
      <c r="D59" s="116" t="s">
        <v>238</v>
      </c>
      <c r="E59" s="115">
        <v>0</v>
      </c>
      <c r="F59" s="116">
        <f t="shared" si="6"/>
        <v>-1</v>
      </c>
      <c r="G59" s="115">
        <v>5496</v>
      </c>
      <c r="H59" s="116" t="str">
        <f t="shared" si="6"/>
        <v>-</v>
      </c>
      <c r="I59" s="115">
        <v>13798</v>
      </c>
      <c r="J59" s="116">
        <f t="shared" si="6"/>
        <v>1.5105531295487626</v>
      </c>
      <c r="K59" s="115">
        <v>15626</v>
      </c>
      <c r="L59" s="116">
        <f t="shared" si="6"/>
        <v>0.13248296854616615</v>
      </c>
      <c r="M59" s="115">
        <v>15688</v>
      </c>
      <c r="N59" s="116">
        <f t="shared" si="7"/>
        <v>3.9677460642519868E-3</v>
      </c>
      <c r="O59" s="116">
        <f t="shared" si="8"/>
        <v>0.16078431372549029</v>
      </c>
    </row>
    <row r="60" spans="1:16" x14ac:dyDescent="0.25">
      <c r="A60" s="1">
        <v>8</v>
      </c>
      <c r="B60" s="114" t="s">
        <v>85</v>
      </c>
      <c r="C60" s="115">
        <v>15236</v>
      </c>
      <c r="D60" s="116" t="s">
        <v>238</v>
      </c>
      <c r="E60" s="115">
        <v>8422</v>
      </c>
      <c r="F60" s="116">
        <f t="shared" si="6"/>
        <v>-0.44723024415857182</v>
      </c>
      <c r="G60" s="115">
        <v>9978</v>
      </c>
      <c r="H60" s="116">
        <f t="shared" si="6"/>
        <v>0.18475421515079549</v>
      </c>
      <c r="I60" s="115">
        <v>15896</v>
      </c>
      <c r="J60" s="116">
        <f t="shared" si="6"/>
        <v>0.59310483062738029</v>
      </c>
      <c r="K60" s="115">
        <v>15580</v>
      </c>
      <c r="L60" s="116">
        <f t="shared" si="6"/>
        <v>-1.9879214896829422E-2</v>
      </c>
      <c r="M60" s="115">
        <v>15273</v>
      </c>
      <c r="N60" s="116">
        <f t="shared" si="7"/>
        <v>-1.9704749679075761E-2</v>
      </c>
      <c r="O60" s="116">
        <f t="shared" si="8"/>
        <v>2.4284589131005063E-3</v>
      </c>
    </row>
    <row r="61" spans="1:16" x14ac:dyDescent="0.25">
      <c r="A61" s="1">
        <v>9</v>
      </c>
      <c r="B61" s="114" t="s">
        <v>87</v>
      </c>
      <c r="C61" s="115">
        <v>14643</v>
      </c>
      <c r="D61" s="116">
        <v>2.8228354750368556E-2</v>
      </c>
      <c r="E61" s="115">
        <v>0</v>
      </c>
      <c r="F61" s="116">
        <f t="shared" si="6"/>
        <v>-1</v>
      </c>
      <c r="G61" s="115">
        <v>9556</v>
      </c>
      <c r="H61" s="116" t="str">
        <f t="shared" si="6"/>
        <v>-</v>
      </c>
      <c r="I61" s="115">
        <v>12977</v>
      </c>
      <c r="J61" s="116">
        <f t="shared" si="6"/>
        <v>0.35799497697781502</v>
      </c>
      <c r="K61" s="115">
        <v>14015</v>
      </c>
      <c r="L61" s="116">
        <f t="shared" si="6"/>
        <v>7.9987670493950835E-2</v>
      </c>
      <c r="M61" s="115">
        <v>12989</v>
      </c>
      <c r="N61" s="116">
        <f t="shared" si="7"/>
        <v>-7.3207277916518043E-2</v>
      </c>
      <c r="O61" s="116">
        <f t="shared" si="8"/>
        <v>-0.11295499556101896</v>
      </c>
    </row>
    <row r="62" spans="1:16" x14ac:dyDescent="0.25">
      <c r="A62" s="1">
        <v>10</v>
      </c>
      <c r="B62" s="114" t="s">
        <v>89</v>
      </c>
      <c r="C62" s="115">
        <v>14572</v>
      </c>
      <c r="D62" s="116">
        <v>2.1736081895947335E-2</v>
      </c>
      <c r="E62" s="115">
        <v>0</v>
      </c>
      <c r="F62" s="116">
        <f t="shared" si="6"/>
        <v>-1</v>
      </c>
      <c r="G62" s="115">
        <v>14899</v>
      </c>
      <c r="H62" s="116" t="str">
        <f t="shared" si="6"/>
        <v>-</v>
      </c>
      <c r="I62" s="115">
        <v>14897</v>
      </c>
      <c r="J62" s="116">
        <f t="shared" si="6"/>
        <v>-1.3423719712735149E-4</v>
      </c>
      <c r="K62" s="115">
        <v>15893</v>
      </c>
      <c r="L62" s="116">
        <f t="shared" si="6"/>
        <v>6.6859099147479339E-2</v>
      </c>
      <c r="M62" s="115">
        <v>17980</v>
      </c>
      <c r="N62" s="116">
        <f t="shared" si="7"/>
        <v>0.13131567356697915</v>
      </c>
      <c r="O62" s="116">
        <f t="shared" si="8"/>
        <v>0.23387318144386504</v>
      </c>
    </row>
    <row r="63" spans="1:16" x14ac:dyDescent="0.25">
      <c r="A63" s="1">
        <v>11</v>
      </c>
      <c r="B63" s="114" t="s">
        <v>91</v>
      </c>
      <c r="C63" s="115">
        <v>11624</v>
      </c>
      <c r="D63" s="116">
        <v>-3.5032375892412371E-2</v>
      </c>
      <c r="E63" s="115">
        <v>0</v>
      </c>
      <c r="F63" s="116">
        <f t="shared" si="6"/>
        <v>-1</v>
      </c>
      <c r="G63" s="115">
        <v>12140</v>
      </c>
      <c r="H63" s="116" t="str">
        <f t="shared" si="6"/>
        <v>-</v>
      </c>
      <c r="I63" s="115">
        <v>13391</v>
      </c>
      <c r="J63" s="116">
        <f t="shared" si="6"/>
        <v>0.10304777594728165</v>
      </c>
      <c r="K63" s="115">
        <v>15821</v>
      </c>
      <c r="L63" s="116">
        <f t="shared" si="6"/>
        <v>0.18146516316929273</v>
      </c>
      <c r="M63" s="115"/>
      <c r="N63" s="116"/>
      <c r="O63" s="116"/>
    </row>
    <row r="64" spans="1:16" x14ac:dyDescent="0.25">
      <c r="A64" s="1">
        <v>12</v>
      </c>
      <c r="B64" s="114" t="s">
        <v>93</v>
      </c>
      <c r="C64" s="115">
        <v>11940</v>
      </c>
      <c r="D64" s="116">
        <v>-8.8758299626039872E-2</v>
      </c>
      <c r="E64" s="115">
        <v>0</v>
      </c>
      <c r="F64" s="116">
        <f t="shared" si="6"/>
        <v>-1</v>
      </c>
      <c r="G64" s="115">
        <v>12078</v>
      </c>
      <c r="H64" s="116" t="str">
        <f t="shared" si="6"/>
        <v>-</v>
      </c>
      <c r="I64" s="115">
        <v>15326</v>
      </c>
      <c r="J64" s="116">
        <f t="shared" si="6"/>
        <v>0.26891869514820343</v>
      </c>
      <c r="K64" s="115">
        <v>15445</v>
      </c>
      <c r="L64" s="116">
        <f t="shared" si="6"/>
        <v>7.7645830614641032E-3</v>
      </c>
      <c r="M64" s="115"/>
      <c r="N64" s="116"/>
      <c r="O64" s="116"/>
    </row>
    <row r="65" spans="1:16" ht="15.75" x14ac:dyDescent="0.25">
      <c r="B65" s="117" t="s">
        <v>30</v>
      </c>
      <c r="C65" s="118">
        <v>149743</v>
      </c>
      <c r="D65" s="119" t="s">
        <v>238</v>
      </c>
      <c r="E65" s="118">
        <v>0</v>
      </c>
      <c r="F65" s="119">
        <f t="shared" si="6"/>
        <v>-1</v>
      </c>
      <c r="G65" s="118">
        <v>87353</v>
      </c>
      <c r="H65" s="119" t="str">
        <f t="shared" si="6"/>
        <v>-</v>
      </c>
      <c r="I65" s="118">
        <v>163913</v>
      </c>
      <c r="J65" s="119">
        <f t="shared" si="6"/>
        <v>0.8764438542465629</v>
      </c>
      <c r="K65" s="118">
        <v>180038</v>
      </c>
      <c r="L65" s="119">
        <f t="shared" si="6"/>
        <v>9.8375357659246099E-2</v>
      </c>
      <c r="M65" s="118">
        <v>154236</v>
      </c>
      <c r="N65" s="119">
        <v>3.6727341166348459E-2</v>
      </c>
      <c r="O65" s="119">
        <v>0.22235871262254414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255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1757</v>
      </c>
      <c r="D75" s="116" t="s">
        <v>238</v>
      </c>
      <c r="E75" s="115">
        <v>2747</v>
      </c>
      <c r="F75" s="116">
        <f t="shared" ref="F75:L87" si="9">IFERROR(E75/C75-1,"-")</f>
        <v>0.56346044393853156</v>
      </c>
      <c r="G75" s="115">
        <v>0</v>
      </c>
      <c r="H75" s="116">
        <f t="shared" si="9"/>
        <v>-1</v>
      </c>
      <c r="I75" s="115">
        <v>2982</v>
      </c>
      <c r="J75" s="116" t="str">
        <f t="shared" si="9"/>
        <v>-</v>
      </c>
      <c r="K75" s="115">
        <v>3467</v>
      </c>
      <c r="L75" s="116">
        <f t="shared" si="9"/>
        <v>0.16264252179745142</v>
      </c>
      <c r="M75" s="115">
        <v>3928</v>
      </c>
      <c r="N75" s="116">
        <f t="shared" ref="N75:N86" si="10">IFERROR(M75/K75-1,"-")</f>
        <v>0.13296798384770692</v>
      </c>
      <c r="O75" s="116">
        <f>M75/C75-1</f>
        <v>1.2356289129197497</v>
      </c>
    </row>
    <row r="76" spans="1:16" x14ac:dyDescent="0.25">
      <c r="A76" s="1">
        <v>2</v>
      </c>
      <c r="B76" s="114" t="s">
        <v>73</v>
      </c>
      <c r="C76" s="115">
        <v>1949</v>
      </c>
      <c r="D76" s="116" t="s">
        <v>238</v>
      </c>
      <c r="E76" s="115">
        <v>3048</v>
      </c>
      <c r="F76" s="116">
        <f t="shared" si="9"/>
        <v>0.56387891226269882</v>
      </c>
      <c r="G76" s="115">
        <v>0</v>
      </c>
      <c r="H76" s="116">
        <f t="shared" si="9"/>
        <v>-1</v>
      </c>
      <c r="I76" s="115">
        <v>3975</v>
      </c>
      <c r="J76" s="116" t="str">
        <f t="shared" si="9"/>
        <v>-</v>
      </c>
      <c r="K76" s="115">
        <v>3559</v>
      </c>
      <c r="L76" s="116">
        <f t="shared" si="9"/>
        <v>-0.10465408805031451</v>
      </c>
      <c r="M76" s="115">
        <v>4412</v>
      </c>
      <c r="N76" s="116">
        <f t="shared" si="10"/>
        <v>0.2396740657488059</v>
      </c>
      <c r="O76" s="116">
        <f>IFERROR(M76/C76-1,"-")</f>
        <v>1.263724987172909</v>
      </c>
    </row>
    <row r="77" spans="1:16" x14ac:dyDescent="0.25">
      <c r="A77" s="1">
        <v>3</v>
      </c>
      <c r="B77" s="114" t="s">
        <v>75</v>
      </c>
      <c r="C77" s="115">
        <v>2353</v>
      </c>
      <c r="D77" s="116" t="s">
        <v>238</v>
      </c>
      <c r="E77" s="115">
        <v>958</v>
      </c>
      <c r="F77" s="116">
        <f t="shared" si="9"/>
        <v>-0.59286017849553763</v>
      </c>
      <c r="G77" s="115">
        <v>0</v>
      </c>
      <c r="H77" s="116">
        <f t="shared" si="9"/>
        <v>-1</v>
      </c>
      <c r="I77" s="115">
        <v>3997</v>
      </c>
      <c r="J77" s="116" t="str">
        <f t="shared" si="9"/>
        <v>-</v>
      </c>
      <c r="K77" s="115">
        <v>3617</v>
      </c>
      <c r="L77" s="116">
        <f t="shared" si="9"/>
        <v>-9.5071303477608171E-2</v>
      </c>
      <c r="M77" s="115">
        <v>4667</v>
      </c>
      <c r="N77" s="116">
        <f t="shared" si="10"/>
        <v>0.29029582526956044</v>
      </c>
      <c r="O77" s="116">
        <f t="shared" ref="O77:O86" si="11">IFERROR(M77/C77-1,"-")</f>
        <v>0.98342541436464082</v>
      </c>
    </row>
    <row r="78" spans="1:16" x14ac:dyDescent="0.25">
      <c r="A78" s="1">
        <v>4</v>
      </c>
      <c r="B78" s="114" t="s">
        <v>77</v>
      </c>
      <c r="C78" s="115">
        <v>2222</v>
      </c>
      <c r="D78" s="116" t="s">
        <v>238</v>
      </c>
      <c r="E78" s="115">
        <v>0</v>
      </c>
      <c r="F78" s="116">
        <f t="shared" si="9"/>
        <v>-1</v>
      </c>
      <c r="G78" s="115">
        <v>0</v>
      </c>
      <c r="H78" s="116" t="str">
        <f t="shared" si="9"/>
        <v>-</v>
      </c>
      <c r="I78" s="115">
        <v>3919</v>
      </c>
      <c r="J78" s="116" t="str">
        <f t="shared" si="9"/>
        <v>-</v>
      </c>
      <c r="K78" s="115">
        <v>3912</v>
      </c>
      <c r="L78" s="116">
        <f t="shared" si="9"/>
        <v>-1.7861699413115328E-3</v>
      </c>
      <c r="M78" s="115">
        <v>3662</v>
      </c>
      <c r="N78" s="116">
        <f t="shared" si="10"/>
        <v>-6.3905930470347649E-2</v>
      </c>
      <c r="O78" s="116">
        <f t="shared" si="11"/>
        <v>0.64806480648064801</v>
      </c>
    </row>
    <row r="79" spans="1:16" x14ac:dyDescent="0.25">
      <c r="A79" s="1">
        <v>5</v>
      </c>
      <c r="B79" s="114" t="s">
        <v>79</v>
      </c>
      <c r="C79" s="115">
        <v>2522</v>
      </c>
      <c r="D79" s="116" t="s">
        <v>238</v>
      </c>
      <c r="E79" s="115">
        <v>0</v>
      </c>
      <c r="F79" s="116">
        <f t="shared" si="9"/>
        <v>-1</v>
      </c>
      <c r="G79" s="115">
        <v>0</v>
      </c>
      <c r="H79" s="116" t="str">
        <f t="shared" si="9"/>
        <v>-</v>
      </c>
      <c r="I79" s="115">
        <v>4369</v>
      </c>
      <c r="J79" s="116" t="str">
        <f t="shared" si="9"/>
        <v>-</v>
      </c>
      <c r="K79" s="115">
        <v>4018</v>
      </c>
      <c r="L79" s="116">
        <f t="shared" si="9"/>
        <v>-8.0338750286106708E-2</v>
      </c>
      <c r="M79" s="115">
        <v>4417</v>
      </c>
      <c r="N79" s="116">
        <f t="shared" si="10"/>
        <v>9.9303135888501703E-2</v>
      </c>
      <c r="O79" s="116">
        <f t="shared" si="11"/>
        <v>0.75138778747026169</v>
      </c>
    </row>
    <row r="80" spans="1:16" x14ac:dyDescent="0.25">
      <c r="A80" s="1">
        <v>6</v>
      </c>
      <c r="B80" s="114" t="s">
        <v>81</v>
      </c>
      <c r="C80" s="115">
        <v>3089</v>
      </c>
      <c r="D80" s="116" t="s">
        <v>238</v>
      </c>
      <c r="E80" s="115">
        <v>0</v>
      </c>
      <c r="F80" s="116">
        <f t="shared" si="9"/>
        <v>-1</v>
      </c>
      <c r="G80" s="115">
        <v>0</v>
      </c>
      <c r="H80" s="116" t="str">
        <f t="shared" si="9"/>
        <v>-</v>
      </c>
      <c r="I80" s="115">
        <v>4277</v>
      </c>
      <c r="J80" s="116" t="str">
        <f t="shared" si="9"/>
        <v>-</v>
      </c>
      <c r="K80" s="115">
        <v>3974</v>
      </c>
      <c r="L80" s="116">
        <f t="shared" si="9"/>
        <v>-7.0844049567453826E-2</v>
      </c>
      <c r="M80" s="115">
        <v>4593</v>
      </c>
      <c r="N80" s="116">
        <f t="shared" si="10"/>
        <v>0.15576245596376448</v>
      </c>
      <c r="O80" s="116">
        <f t="shared" si="11"/>
        <v>0.48688896082874722</v>
      </c>
    </row>
    <row r="81" spans="1:16" x14ac:dyDescent="0.25">
      <c r="A81" s="1">
        <v>7</v>
      </c>
      <c r="B81" s="114" t="s">
        <v>83</v>
      </c>
      <c r="C81" s="115">
        <v>2649</v>
      </c>
      <c r="D81" s="116" t="s">
        <v>238</v>
      </c>
      <c r="E81" s="115">
        <v>0</v>
      </c>
      <c r="F81" s="116">
        <f t="shared" si="9"/>
        <v>-1</v>
      </c>
      <c r="G81" s="115">
        <v>2790</v>
      </c>
      <c r="H81" s="116" t="str">
        <f t="shared" si="9"/>
        <v>-</v>
      </c>
      <c r="I81" s="115">
        <v>4945</v>
      </c>
      <c r="J81" s="116">
        <f t="shared" si="9"/>
        <v>0.77240143369175618</v>
      </c>
      <c r="K81" s="115">
        <v>4619</v>
      </c>
      <c r="L81" s="116">
        <f t="shared" si="9"/>
        <v>-6.5925176946410535E-2</v>
      </c>
      <c r="M81" s="115">
        <v>4840</v>
      </c>
      <c r="N81" s="116">
        <f t="shared" si="10"/>
        <v>4.7845854080969863E-2</v>
      </c>
      <c r="O81" s="116">
        <f t="shared" si="11"/>
        <v>0.8271045677614195</v>
      </c>
    </row>
    <row r="82" spans="1:16" x14ac:dyDescent="0.25">
      <c r="A82" s="1">
        <v>8</v>
      </c>
      <c r="B82" s="114" t="s">
        <v>85</v>
      </c>
      <c r="C82" s="115">
        <v>3025</v>
      </c>
      <c r="D82" s="116" t="s">
        <v>238</v>
      </c>
      <c r="E82" s="115">
        <v>3109</v>
      </c>
      <c r="F82" s="116">
        <f t="shared" si="9"/>
        <v>2.776859504132223E-2</v>
      </c>
      <c r="G82" s="115">
        <v>5862</v>
      </c>
      <c r="H82" s="116">
        <f t="shared" si="9"/>
        <v>0.88549372788678027</v>
      </c>
      <c r="I82" s="115">
        <v>4571</v>
      </c>
      <c r="J82" s="116">
        <f t="shared" si="9"/>
        <v>-0.22023200272944388</v>
      </c>
      <c r="K82" s="115">
        <v>4811</v>
      </c>
      <c r="L82" s="116">
        <f t="shared" si="9"/>
        <v>5.2504922336469084E-2</v>
      </c>
      <c r="M82" s="115">
        <v>5272</v>
      </c>
      <c r="N82" s="116">
        <f t="shared" si="10"/>
        <v>9.5822074412803993E-2</v>
      </c>
      <c r="O82" s="116">
        <f t="shared" si="11"/>
        <v>0.74280991735537194</v>
      </c>
    </row>
    <row r="83" spans="1:16" x14ac:dyDescent="0.25">
      <c r="A83" s="1">
        <v>9</v>
      </c>
      <c r="B83" s="114" t="s">
        <v>87</v>
      </c>
      <c r="C83" s="115">
        <v>2342</v>
      </c>
      <c r="D83" s="116">
        <v>7.7276908923643139E-2</v>
      </c>
      <c r="E83" s="115">
        <v>0</v>
      </c>
      <c r="F83" s="116">
        <f t="shared" si="9"/>
        <v>-1</v>
      </c>
      <c r="G83" s="115">
        <v>3535</v>
      </c>
      <c r="H83" s="116" t="str">
        <f t="shared" si="9"/>
        <v>-</v>
      </c>
      <c r="I83" s="115">
        <v>3941</v>
      </c>
      <c r="J83" s="116">
        <f t="shared" si="9"/>
        <v>0.11485148514851495</v>
      </c>
      <c r="K83" s="115">
        <v>4120</v>
      </c>
      <c r="L83" s="116">
        <f t="shared" si="9"/>
        <v>4.5419944176604998E-2</v>
      </c>
      <c r="M83" s="115">
        <v>4265</v>
      </c>
      <c r="N83" s="116">
        <f t="shared" si="10"/>
        <v>3.5194174757281482E-2</v>
      </c>
      <c r="O83" s="116">
        <f t="shared" si="11"/>
        <v>0.82109308283518367</v>
      </c>
    </row>
    <row r="84" spans="1:16" x14ac:dyDescent="0.25">
      <c r="A84" s="1">
        <v>10</v>
      </c>
      <c r="B84" s="114" t="s">
        <v>89</v>
      </c>
      <c r="C84" s="115">
        <v>2740</v>
      </c>
      <c r="D84" s="116">
        <v>0.32495164410058019</v>
      </c>
      <c r="E84" s="115">
        <v>0</v>
      </c>
      <c r="F84" s="116">
        <f t="shared" si="9"/>
        <v>-1</v>
      </c>
      <c r="G84" s="115">
        <v>4725</v>
      </c>
      <c r="H84" s="116" t="str">
        <f t="shared" si="9"/>
        <v>-</v>
      </c>
      <c r="I84" s="115">
        <v>3821</v>
      </c>
      <c r="J84" s="116">
        <f t="shared" si="9"/>
        <v>-0.19132275132275134</v>
      </c>
      <c r="K84" s="115">
        <v>4629</v>
      </c>
      <c r="L84" s="116">
        <f t="shared" si="9"/>
        <v>0.21146296780947393</v>
      </c>
      <c r="M84" s="115">
        <v>4590</v>
      </c>
      <c r="N84" s="116">
        <f t="shared" si="10"/>
        <v>-8.4251458198314477E-3</v>
      </c>
      <c r="O84" s="116">
        <f t="shared" si="11"/>
        <v>0.67518248175182483</v>
      </c>
    </row>
    <row r="85" spans="1:16" x14ac:dyDescent="0.25">
      <c r="A85" s="1">
        <v>11</v>
      </c>
      <c r="B85" s="114" t="s">
        <v>91</v>
      </c>
      <c r="C85" s="115">
        <v>2246</v>
      </c>
      <c r="D85" s="116">
        <v>0.30505520046484591</v>
      </c>
      <c r="E85" s="115">
        <v>0</v>
      </c>
      <c r="F85" s="116">
        <f t="shared" si="9"/>
        <v>-1</v>
      </c>
      <c r="G85" s="115">
        <v>4318</v>
      </c>
      <c r="H85" s="116" t="str">
        <f t="shared" si="9"/>
        <v>-</v>
      </c>
      <c r="I85" s="115">
        <v>3167</v>
      </c>
      <c r="J85" s="116">
        <f t="shared" si="9"/>
        <v>-0.2665585919407133</v>
      </c>
      <c r="K85" s="115">
        <v>4198</v>
      </c>
      <c r="L85" s="116">
        <f t="shared" si="9"/>
        <v>0.32554467950742016</v>
      </c>
      <c r="M85" s="115"/>
      <c r="N85" s="116"/>
      <c r="O85" s="116"/>
    </row>
    <row r="86" spans="1:16" x14ac:dyDescent="0.25">
      <c r="A86" s="1">
        <v>12</v>
      </c>
      <c r="B86" s="114" t="s">
        <v>93</v>
      </c>
      <c r="C86" s="115">
        <v>2960</v>
      </c>
      <c r="D86" s="116">
        <v>0.26549807610089782</v>
      </c>
      <c r="E86" s="115">
        <v>0</v>
      </c>
      <c r="F86" s="116">
        <f t="shared" si="9"/>
        <v>-1</v>
      </c>
      <c r="G86" s="115">
        <v>3617</v>
      </c>
      <c r="H86" s="116" t="str">
        <f t="shared" si="9"/>
        <v>-</v>
      </c>
      <c r="I86" s="115">
        <v>3421</v>
      </c>
      <c r="J86" s="116">
        <f t="shared" si="9"/>
        <v>-5.4188554050317972E-2</v>
      </c>
      <c r="K86" s="115">
        <v>4084</v>
      </c>
      <c r="L86" s="116">
        <f t="shared" si="9"/>
        <v>0.19380298158433207</v>
      </c>
      <c r="M86" s="115"/>
      <c r="N86" s="116"/>
      <c r="O86" s="116"/>
    </row>
    <row r="87" spans="1:16" ht="15.75" x14ac:dyDescent="0.25">
      <c r="B87" s="117" t="s">
        <v>30</v>
      </c>
      <c r="C87" s="118">
        <v>29854</v>
      </c>
      <c r="D87" s="119" t="s">
        <v>238</v>
      </c>
      <c r="E87" s="118">
        <v>0</v>
      </c>
      <c r="F87" s="119">
        <f t="shared" si="9"/>
        <v>-1</v>
      </c>
      <c r="G87" s="118">
        <v>29237</v>
      </c>
      <c r="H87" s="119" t="str">
        <f t="shared" si="9"/>
        <v>-</v>
      </c>
      <c r="I87" s="118">
        <v>47385</v>
      </c>
      <c r="J87" s="119">
        <f t="shared" si="9"/>
        <v>0.62072032014228551</v>
      </c>
      <c r="K87" s="118">
        <v>49008</v>
      </c>
      <c r="L87" s="119">
        <f t="shared" si="9"/>
        <v>3.4251345362456442E-2</v>
      </c>
      <c r="M87" s="118">
        <v>44646</v>
      </c>
      <c r="N87" s="119">
        <v>9.6253007906497157E-2</v>
      </c>
      <c r="O87" s="119">
        <v>0.81134371957156759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256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>
        <v>5396</v>
      </c>
      <c r="D97" s="116">
        <v>-0.38479078782350928</v>
      </c>
      <c r="E97" s="115">
        <v>5052</v>
      </c>
      <c r="F97" s="116">
        <f t="shared" ref="F97:L109" si="12">IFERROR(E97/C97-1,"-")</f>
        <v>-6.3750926612305414E-2</v>
      </c>
      <c r="G97" s="115">
        <v>372</v>
      </c>
      <c r="H97" s="116">
        <f t="shared" si="12"/>
        <v>-0.92636579572446553</v>
      </c>
      <c r="I97" s="115">
        <v>3389</v>
      </c>
      <c r="J97" s="116">
        <f t="shared" si="12"/>
        <v>8.1102150537634401</v>
      </c>
      <c r="K97" s="115">
        <v>4088</v>
      </c>
      <c r="L97" s="116">
        <f t="shared" si="12"/>
        <v>0.20625553260548823</v>
      </c>
      <c r="M97" s="115">
        <v>4368</v>
      </c>
      <c r="N97" s="116">
        <f t="shared" ref="N97:N108" si="13">IFERROR(M97/K97-1,"-")</f>
        <v>6.8493150684931559E-2</v>
      </c>
      <c r="O97" s="116">
        <f>M97/C97-1</f>
        <v>-0.19051148999258705</v>
      </c>
    </row>
    <row r="98" spans="2:15" x14ac:dyDescent="0.25">
      <c r="B98" s="114" t="s">
        <v>73</v>
      </c>
      <c r="C98" s="115">
        <v>5705</v>
      </c>
      <c r="D98" s="116">
        <v>-0.34628165463504068</v>
      </c>
      <c r="E98" s="115">
        <v>5265</v>
      </c>
      <c r="F98" s="116">
        <f t="shared" si="12"/>
        <v>-7.7125328659070957E-2</v>
      </c>
      <c r="G98" s="115">
        <v>632</v>
      </c>
      <c r="H98" s="116">
        <f t="shared" si="12"/>
        <v>-0.87996201329534662</v>
      </c>
      <c r="I98" s="115">
        <v>3966</v>
      </c>
      <c r="J98" s="116">
        <f t="shared" si="12"/>
        <v>5.2753164556962027</v>
      </c>
      <c r="K98" s="115">
        <v>4110</v>
      </c>
      <c r="L98" s="116">
        <f t="shared" si="12"/>
        <v>3.6308623298033194E-2</v>
      </c>
      <c r="M98" s="115">
        <v>3773</v>
      </c>
      <c r="N98" s="116">
        <f t="shared" si="13"/>
        <v>-8.1995133819951382E-2</v>
      </c>
      <c r="O98" s="116">
        <f>IFERROR(M98/C98-1,"-")</f>
        <v>-0.3386503067484663</v>
      </c>
    </row>
    <row r="99" spans="2:15" x14ac:dyDescent="0.25">
      <c r="B99" s="114" t="s">
        <v>75</v>
      </c>
      <c r="C99" s="115">
        <v>6525</v>
      </c>
      <c r="D99" s="116">
        <v>-0.27684805497063059</v>
      </c>
      <c r="E99" s="115">
        <v>2695</v>
      </c>
      <c r="F99" s="116">
        <f t="shared" si="12"/>
        <v>-0.58697318007662835</v>
      </c>
      <c r="G99" s="115">
        <v>975</v>
      </c>
      <c r="H99" s="116">
        <f t="shared" si="12"/>
        <v>-0.63821892393320967</v>
      </c>
      <c r="I99" s="115">
        <v>4470</v>
      </c>
      <c r="J99" s="116">
        <f t="shared" si="12"/>
        <v>3.5846153846153843</v>
      </c>
      <c r="K99" s="115">
        <v>4303</v>
      </c>
      <c r="L99" s="116">
        <f t="shared" si="12"/>
        <v>-3.7360178970917257E-2</v>
      </c>
      <c r="M99" s="115">
        <v>5198</v>
      </c>
      <c r="N99" s="116">
        <f t="shared" si="13"/>
        <v>0.20799442249593314</v>
      </c>
      <c r="O99" s="116">
        <f t="shared" ref="O99:O108" si="14">IFERROR(M99/C99-1,"-")</f>
        <v>-0.20337164750957859</v>
      </c>
    </row>
    <row r="100" spans="2:15" x14ac:dyDescent="0.25">
      <c r="B100" s="114" t="s">
        <v>77</v>
      </c>
      <c r="C100" s="115">
        <v>5278</v>
      </c>
      <c r="D100" s="116">
        <v>-0.10314358538657609</v>
      </c>
      <c r="E100" s="115">
        <v>0</v>
      </c>
      <c r="F100" s="116">
        <f t="shared" si="12"/>
        <v>-1</v>
      </c>
      <c r="G100" s="115">
        <v>1312</v>
      </c>
      <c r="H100" s="116" t="str">
        <f t="shared" si="12"/>
        <v>-</v>
      </c>
      <c r="I100" s="115">
        <v>3971</v>
      </c>
      <c r="J100" s="116">
        <f t="shared" si="12"/>
        <v>2.0266768292682928</v>
      </c>
      <c r="K100" s="115">
        <v>4152</v>
      </c>
      <c r="L100" s="116">
        <f t="shared" si="12"/>
        <v>4.5580458322840522E-2</v>
      </c>
      <c r="M100" s="115">
        <v>3717</v>
      </c>
      <c r="N100" s="116">
        <f t="shared" si="13"/>
        <v>-0.10476878612716767</v>
      </c>
      <c r="O100" s="116">
        <f t="shared" si="14"/>
        <v>-0.29575596816976124</v>
      </c>
    </row>
    <row r="101" spans="2:15" x14ac:dyDescent="0.25">
      <c r="B101" s="114" t="s">
        <v>79</v>
      </c>
      <c r="C101" s="115">
        <v>3628</v>
      </c>
      <c r="D101" s="116">
        <v>-0.54740518962075846</v>
      </c>
      <c r="E101" s="115">
        <v>0</v>
      </c>
      <c r="F101" s="116">
        <f t="shared" si="12"/>
        <v>-1</v>
      </c>
      <c r="G101" s="115">
        <v>1540</v>
      </c>
      <c r="H101" s="116" t="str">
        <f t="shared" si="12"/>
        <v>-</v>
      </c>
      <c r="I101" s="115">
        <v>2578</v>
      </c>
      <c r="J101" s="116">
        <f t="shared" si="12"/>
        <v>0.67402597402597397</v>
      </c>
      <c r="K101" s="115">
        <v>3221</v>
      </c>
      <c r="L101" s="116">
        <f t="shared" si="12"/>
        <v>0.24941815360744757</v>
      </c>
      <c r="M101" s="115">
        <v>3813</v>
      </c>
      <c r="N101" s="116">
        <f t="shared" si="13"/>
        <v>0.1837938528407328</v>
      </c>
      <c r="O101" s="116">
        <f t="shared" si="14"/>
        <v>5.0992282249173071E-2</v>
      </c>
    </row>
    <row r="102" spans="2:15" x14ac:dyDescent="0.25">
      <c r="B102" s="114" t="s">
        <v>81</v>
      </c>
      <c r="C102" s="115">
        <v>6533</v>
      </c>
      <c r="D102" s="116">
        <v>-0.34780872516721573</v>
      </c>
      <c r="E102" s="115">
        <v>0</v>
      </c>
      <c r="F102" s="116">
        <f t="shared" si="12"/>
        <v>-1</v>
      </c>
      <c r="G102" s="115">
        <v>1432</v>
      </c>
      <c r="H102" s="116" t="str">
        <f t="shared" si="12"/>
        <v>-</v>
      </c>
      <c r="I102" s="115">
        <v>3005</v>
      </c>
      <c r="J102" s="116">
        <f t="shared" si="12"/>
        <v>1.0984636871508382</v>
      </c>
      <c r="K102" s="115">
        <v>3282</v>
      </c>
      <c r="L102" s="116">
        <f t="shared" si="12"/>
        <v>9.2179700499168016E-2</v>
      </c>
      <c r="M102" s="115">
        <v>3568</v>
      </c>
      <c r="N102" s="116">
        <f t="shared" si="13"/>
        <v>8.7141986593540555E-2</v>
      </c>
      <c r="O102" s="116">
        <f t="shared" si="14"/>
        <v>-0.45384968620847999</v>
      </c>
    </row>
    <row r="103" spans="2:15" x14ac:dyDescent="0.25">
      <c r="B103" s="114" t="s">
        <v>83</v>
      </c>
      <c r="C103" s="115">
        <v>8694</v>
      </c>
      <c r="D103" s="116">
        <v>-7.6972077715256382E-2</v>
      </c>
      <c r="E103" s="115">
        <v>0</v>
      </c>
      <c r="F103" s="116">
        <f t="shared" si="12"/>
        <v>-1</v>
      </c>
      <c r="G103" s="115">
        <v>1933</v>
      </c>
      <c r="H103" s="116" t="str">
        <f t="shared" si="12"/>
        <v>-</v>
      </c>
      <c r="I103" s="115">
        <v>4368</v>
      </c>
      <c r="J103" s="116">
        <f t="shared" si="12"/>
        <v>1.2596999482669426</v>
      </c>
      <c r="K103" s="115">
        <v>4031</v>
      </c>
      <c r="L103" s="116">
        <f t="shared" si="12"/>
        <v>-7.71520146520146E-2</v>
      </c>
      <c r="M103" s="115">
        <v>4365</v>
      </c>
      <c r="N103" s="116">
        <f t="shared" si="13"/>
        <v>8.2857851649714709E-2</v>
      </c>
      <c r="O103" s="116">
        <f t="shared" si="14"/>
        <v>-0.49792960662525876</v>
      </c>
    </row>
    <row r="104" spans="2:15" x14ac:dyDescent="0.25">
      <c r="B104" s="114" t="s">
        <v>85</v>
      </c>
      <c r="C104" s="115">
        <v>6448</v>
      </c>
      <c r="D104" s="116">
        <v>-0.4326939996480732</v>
      </c>
      <c r="E104" s="115">
        <v>1764</v>
      </c>
      <c r="F104" s="116">
        <f t="shared" si="12"/>
        <v>-0.72642679900744422</v>
      </c>
      <c r="G104" s="115">
        <v>2399</v>
      </c>
      <c r="H104" s="116">
        <f t="shared" si="12"/>
        <v>0.35997732426303863</v>
      </c>
      <c r="I104" s="115">
        <v>4192</v>
      </c>
      <c r="J104" s="116">
        <f t="shared" si="12"/>
        <v>0.7473947478115881</v>
      </c>
      <c r="K104" s="115">
        <v>5104</v>
      </c>
      <c r="L104" s="116">
        <f t="shared" si="12"/>
        <v>0.21755725190839703</v>
      </c>
      <c r="M104" s="115">
        <v>4774</v>
      </c>
      <c r="N104" s="116">
        <f t="shared" si="13"/>
        <v>-6.4655172413793149E-2</v>
      </c>
      <c r="O104" s="116">
        <f t="shared" si="14"/>
        <v>-0.25961538461538458</v>
      </c>
    </row>
    <row r="105" spans="2:15" x14ac:dyDescent="0.25">
      <c r="B105" s="114" t="s">
        <v>87</v>
      </c>
      <c r="C105" s="115">
        <v>5164</v>
      </c>
      <c r="D105" s="116">
        <v>-0.3030098528816304</v>
      </c>
      <c r="E105" s="115">
        <v>1176</v>
      </c>
      <c r="F105" s="116">
        <f t="shared" si="12"/>
        <v>-0.77226955848179712</v>
      </c>
      <c r="G105" s="115">
        <v>2176</v>
      </c>
      <c r="H105" s="116">
        <f t="shared" si="12"/>
        <v>0.85034013605442182</v>
      </c>
      <c r="I105" s="115">
        <v>3212</v>
      </c>
      <c r="J105" s="116">
        <f t="shared" si="12"/>
        <v>0.47610294117647056</v>
      </c>
      <c r="K105" s="115">
        <v>3971</v>
      </c>
      <c r="L105" s="116">
        <f t="shared" si="12"/>
        <v>0.23630136986301364</v>
      </c>
      <c r="M105" s="115">
        <v>3928</v>
      </c>
      <c r="N105" s="116">
        <f t="shared" si="13"/>
        <v>-1.0828506673381977E-2</v>
      </c>
      <c r="O105" s="116">
        <f t="shared" si="14"/>
        <v>-0.23934934159566223</v>
      </c>
    </row>
    <row r="106" spans="2:15" x14ac:dyDescent="0.25">
      <c r="B106" s="114" t="s">
        <v>89</v>
      </c>
      <c r="C106" s="115">
        <v>5491</v>
      </c>
      <c r="D106" s="116">
        <v>-0.20084412749235914</v>
      </c>
      <c r="E106" s="115">
        <v>828</v>
      </c>
      <c r="F106" s="116">
        <f t="shared" si="12"/>
        <v>-0.84920779457293749</v>
      </c>
      <c r="G106" s="115">
        <v>3516</v>
      </c>
      <c r="H106" s="116">
        <f t="shared" si="12"/>
        <v>3.2463768115942031</v>
      </c>
      <c r="I106" s="115">
        <v>3609</v>
      </c>
      <c r="J106" s="116">
        <f t="shared" si="12"/>
        <v>2.6450511945392385E-2</v>
      </c>
      <c r="K106" s="115">
        <v>4485</v>
      </c>
      <c r="L106" s="116">
        <f t="shared" si="12"/>
        <v>0.24272651704073156</v>
      </c>
      <c r="M106" s="115">
        <v>4771</v>
      </c>
      <c r="N106" s="116">
        <f t="shared" si="13"/>
        <v>6.3768115942028913E-2</v>
      </c>
      <c r="O106" s="116">
        <f t="shared" si="14"/>
        <v>-0.1311236568930978</v>
      </c>
    </row>
    <row r="107" spans="2:15" x14ac:dyDescent="0.25">
      <c r="B107" s="114" t="s">
        <v>91</v>
      </c>
      <c r="C107" s="115">
        <v>5691</v>
      </c>
      <c r="D107" s="116">
        <v>-6.1200923787528838E-2</v>
      </c>
      <c r="E107" s="115">
        <v>526</v>
      </c>
      <c r="F107" s="116">
        <f t="shared" si="12"/>
        <v>-0.90757336144790024</v>
      </c>
      <c r="G107" s="115">
        <v>3380</v>
      </c>
      <c r="H107" s="116">
        <f t="shared" si="12"/>
        <v>5.4258555133079849</v>
      </c>
      <c r="I107" s="115">
        <v>4521</v>
      </c>
      <c r="J107" s="116">
        <f t="shared" si="12"/>
        <v>0.33757396449704147</v>
      </c>
      <c r="K107" s="115">
        <v>4188</v>
      </c>
      <c r="L107" s="116">
        <f t="shared" si="12"/>
        <v>-7.3656270736562668E-2</v>
      </c>
      <c r="M107" s="115"/>
      <c r="N107" s="116"/>
      <c r="O107" s="116"/>
    </row>
    <row r="108" spans="2:15" x14ac:dyDescent="0.25">
      <c r="B108" s="114" t="s">
        <v>93</v>
      </c>
      <c r="C108" s="115">
        <v>6074</v>
      </c>
      <c r="D108" s="116">
        <v>6.1288719562697658E-3</v>
      </c>
      <c r="E108" s="115">
        <v>845</v>
      </c>
      <c r="F108" s="116">
        <f t="shared" si="12"/>
        <v>-0.86088244978597306</v>
      </c>
      <c r="G108" s="115">
        <v>4089</v>
      </c>
      <c r="H108" s="116">
        <f t="shared" si="12"/>
        <v>3.8390532544378697</v>
      </c>
      <c r="I108" s="115">
        <v>4538</v>
      </c>
      <c r="J108" s="116">
        <f t="shared" si="12"/>
        <v>0.10980679872829535</v>
      </c>
      <c r="K108" s="115">
        <v>4613</v>
      </c>
      <c r="L108" s="116">
        <f t="shared" si="12"/>
        <v>1.6527104451300234E-2</v>
      </c>
      <c r="M108" s="115"/>
      <c r="N108" s="116"/>
      <c r="O108" s="116"/>
    </row>
    <row r="109" spans="2:15" ht="15.75" x14ac:dyDescent="0.25">
      <c r="B109" s="117" t="s">
        <v>30</v>
      </c>
      <c r="C109" s="118">
        <v>70627</v>
      </c>
      <c r="D109" s="119">
        <v>-0.27638494718400053</v>
      </c>
      <c r="E109" s="118">
        <v>19586</v>
      </c>
      <c r="F109" s="119">
        <f t="shared" si="12"/>
        <v>-0.72268395939230046</v>
      </c>
      <c r="G109" s="118">
        <v>23756</v>
      </c>
      <c r="H109" s="119">
        <f t="shared" si="12"/>
        <v>0.21290717859695696</v>
      </c>
      <c r="I109" s="118">
        <v>45819</v>
      </c>
      <c r="J109" s="119">
        <f t="shared" si="12"/>
        <v>0.92873379356794072</v>
      </c>
      <c r="K109" s="118">
        <v>49548</v>
      </c>
      <c r="L109" s="119">
        <f t="shared" si="12"/>
        <v>8.1385451450271651E-2</v>
      </c>
      <c r="M109" s="118">
        <v>42275</v>
      </c>
      <c r="N109" s="119">
        <v>3.7499693228949305E-2</v>
      </c>
      <c r="O109" s="119">
        <v>-0.28179470626210457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1:11" x14ac:dyDescent="0.25">
      <c r="K114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83DE3-B241-4A29-AF67-25CD576EEDDD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257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132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278594</v>
      </c>
      <c r="D8" s="116">
        <f t="shared" ref="D8:D9" si="0">C8/C9-1</f>
        <v>8.3530066078866927E-2</v>
      </c>
    </row>
    <row r="9" spans="1:5" x14ac:dyDescent="0.25">
      <c r="A9" s="1"/>
      <c r="B9" s="114">
        <v>2022</v>
      </c>
      <c r="C9" s="115">
        <v>257117</v>
      </c>
      <c r="D9" s="116">
        <f t="shared" si="0"/>
        <v>0.83202228777450027</v>
      </c>
    </row>
    <row r="10" spans="1:5" x14ac:dyDescent="0.25">
      <c r="A10" s="1"/>
      <c r="B10" s="114">
        <v>2021</v>
      </c>
      <c r="C10" s="115">
        <v>140346</v>
      </c>
      <c r="D10" s="116">
        <f>C10/C11-1</f>
        <v>0.45163992925186958</v>
      </c>
    </row>
    <row r="11" spans="1:5" x14ac:dyDescent="0.25">
      <c r="A11" s="1" t="s">
        <v>72</v>
      </c>
      <c r="B11" s="114">
        <v>2020</v>
      </c>
      <c r="C11" s="115">
        <v>96681</v>
      </c>
      <c r="D11" s="116">
        <f t="shared" ref="D11:D20" si="1">C11/C12-1</f>
        <v>-0.61362219451371569</v>
      </c>
    </row>
    <row r="12" spans="1:5" x14ac:dyDescent="0.25">
      <c r="A12" s="1" t="s">
        <v>74</v>
      </c>
      <c r="B12" s="114">
        <v>2019</v>
      </c>
      <c r="C12" s="115">
        <v>250224</v>
      </c>
      <c r="D12" s="116">
        <f t="shared" si="1"/>
        <v>-8.1504103836609998E-2</v>
      </c>
    </row>
    <row r="13" spans="1:5" x14ac:dyDescent="0.25">
      <c r="A13" s="1" t="s">
        <v>76</v>
      </c>
      <c r="B13" s="114">
        <v>2018</v>
      </c>
      <c r="C13" s="115">
        <v>272428</v>
      </c>
      <c r="D13" s="116">
        <f t="shared" si="1"/>
        <v>2.9455887965597727E-2</v>
      </c>
    </row>
    <row r="14" spans="1:5" x14ac:dyDescent="0.25">
      <c r="A14" s="1" t="s">
        <v>78</v>
      </c>
      <c r="B14" s="114">
        <v>2017</v>
      </c>
      <c r="C14" s="115">
        <v>264633</v>
      </c>
      <c r="D14" s="116">
        <f>C14/C15-1</f>
        <v>4.9452140083993346E-2</v>
      </c>
    </row>
    <row r="15" spans="1:5" x14ac:dyDescent="0.25">
      <c r="A15" s="1" t="s">
        <v>80</v>
      </c>
      <c r="B15" s="114">
        <v>2016</v>
      </c>
      <c r="C15" s="115">
        <v>252163</v>
      </c>
      <c r="D15" s="116">
        <f>C15/C16-1</f>
        <v>7.3198447421732649E-2</v>
      </c>
    </row>
    <row r="16" spans="1:5" x14ac:dyDescent="0.25">
      <c r="A16" s="1" t="s">
        <v>82</v>
      </c>
      <c r="B16" s="114">
        <v>2015</v>
      </c>
      <c r="C16" s="115">
        <v>234964</v>
      </c>
      <c r="D16" s="116">
        <f t="shared" si="1"/>
        <v>3.4199846826940883E-2</v>
      </c>
    </row>
    <row r="17" spans="1:5" x14ac:dyDescent="0.25">
      <c r="A17" s="1" t="s">
        <v>84</v>
      </c>
      <c r="B17" s="114">
        <v>2014</v>
      </c>
      <c r="C17" s="115">
        <v>227194</v>
      </c>
      <c r="D17" s="116">
        <f t="shared" si="1"/>
        <v>1.3806336456938961E-2</v>
      </c>
    </row>
    <row r="18" spans="1:5" x14ac:dyDescent="0.25">
      <c r="A18" s="1" t="s">
        <v>86</v>
      </c>
      <c r="B18" s="114">
        <v>2013</v>
      </c>
      <c r="C18" s="115">
        <v>224100</v>
      </c>
      <c r="D18" s="116">
        <f t="shared" si="1"/>
        <v>-3.5627143588706334E-2</v>
      </c>
    </row>
    <row r="19" spans="1:5" x14ac:dyDescent="0.25">
      <c r="A19" s="1" t="s">
        <v>88</v>
      </c>
      <c r="B19" s="114">
        <v>2012</v>
      </c>
      <c r="C19" s="115">
        <v>232379</v>
      </c>
      <c r="D19" s="116">
        <f>C19/C20-1</f>
        <v>-1.2686678138210894E-2</v>
      </c>
    </row>
    <row r="20" spans="1:5" x14ac:dyDescent="0.25">
      <c r="A20" s="1" t="s">
        <v>90</v>
      </c>
      <c r="B20" s="114">
        <v>2011</v>
      </c>
      <c r="C20" s="115">
        <v>235365</v>
      </c>
      <c r="D20" s="116">
        <f t="shared" si="1"/>
        <v>0.22836729155358859</v>
      </c>
    </row>
    <row r="21" spans="1:5" x14ac:dyDescent="0.25">
      <c r="A21" s="1" t="s">
        <v>92</v>
      </c>
      <c r="B21" s="114">
        <v>2010</v>
      </c>
      <c r="C21" s="115">
        <v>191608</v>
      </c>
      <c r="D21" s="116"/>
    </row>
    <row r="22" spans="1:5" ht="6" customHeight="1" x14ac:dyDescent="0.25"/>
    <row r="23" spans="1:5" x14ac:dyDescent="0.25">
      <c r="B23" s="105" t="s">
        <v>55</v>
      </c>
      <c r="C23" s="105"/>
      <c r="D23" s="105"/>
    </row>
    <row r="26" spans="1:5" ht="48.75" customHeight="1" thickBot="1" x14ac:dyDescent="0.3">
      <c r="B26" s="270" t="s">
        <v>258</v>
      </c>
      <c r="C26" s="270"/>
      <c r="D26" s="270"/>
      <c r="E26" s="1" t="s">
        <v>94</v>
      </c>
    </row>
    <row r="27" spans="1:5" ht="10.5" customHeight="1" thickBot="1" x14ac:dyDescent="0.3">
      <c r="B27" s="106"/>
      <c r="C27" s="107"/>
      <c r="D27" s="106"/>
      <c r="E27" s="1" t="s">
        <v>95</v>
      </c>
    </row>
    <row r="28" spans="1:5" ht="22.5" thickTop="1" thickBot="1" x14ac:dyDescent="0.3">
      <c r="B28" s="121" t="s">
        <v>96</v>
      </c>
      <c r="C28" s="292" t="s">
        <v>137</v>
      </c>
      <c r="D28" s="293"/>
    </row>
    <row r="29" spans="1:5" ht="16.5" thickTop="1" thickBot="1" x14ac:dyDescent="0.3">
      <c r="B29" s="85"/>
      <c r="C29" s="111" t="s">
        <v>138</v>
      </c>
      <c r="D29" s="112" t="s">
        <v>139</v>
      </c>
    </row>
    <row r="30" spans="1:5" x14ac:dyDescent="0.25">
      <c r="B30" s="114">
        <v>2023</v>
      </c>
      <c r="C30" s="115">
        <v>229046</v>
      </c>
      <c r="D30" s="116">
        <f t="shared" ref="D30:D31" si="2">C30/C31-1</f>
        <v>8.3995115902658846E-2</v>
      </c>
    </row>
    <row r="31" spans="1:5" x14ac:dyDescent="0.25">
      <c r="B31" s="114">
        <v>2022</v>
      </c>
      <c r="C31" s="115">
        <v>211298</v>
      </c>
      <c r="D31" s="116">
        <f t="shared" si="2"/>
        <v>0.81231666523715584</v>
      </c>
    </row>
    <row r="32" spans="1:5" x14ac:dyDescent="0.25">
      <c r="B32" s="114">
        <v>2021</v>
      </c>
      <c r="C32" s="115">
        <v>116590</v>
      </c>
      <c r="D32" s="116">
        <f>C32/C33-1</f>
        <v>0.51229003177897403</v>
      </c>
    </row>
    <row r="33" spans="2:5" x14ac:dyDescent="0.25">
      <c r="B33" s="114">
        <v>2020</v>
      </c>
      <c r="C33" s="115">
        <v>77095</v>
      </c>
      <c r="D33" s="116">
        <f t="shared" ref="D33:D42" si="3">C33/C34-1</f>
        <v>-0.57073336414305365</v>
      </c>
    </row>
    <row r="34" spans="2:5" x14ac:dyDescent="0.25">
      <c r="B34" s="114">
        <v>2019</v>
      </c>
      <c r="C34" s="115">
        <v>179597</v>
      </c>
      <c r="D34" s="116">
        <f t="shared" si="3"/>
        <v>2.7295867295867193E-2</v>
      </c>
    </row>
    <row r="35" spans="2:5" x14ac:dyDescent="0.25">
      <c r="B35" s="114">
        <v>2018</v>
      </c>
      <c r="C35" s="115">
        <v>174825</v>
      </c>
      <c r="D35" s="116">
        <f t="shared" si="3"/>
        <v>2.4933752315737578E-2</v>
      </c>
    </row>
    <row r="36" spans="2:5" x14ac:dyDescent="0.25">
      <c r="B36" s="114">
        <v>2017</v>
      </c>
      <c r="C36" s="115">
        <v>170572</v>
      </c>
      <c r="D36" s="116">
        <f>C36/C37-1</f>
        <v>8.4186629460589746E-3</v>
      </c>
    </row>
    <row r="37" spans="2:5" x14ac:dyDescent="0.25">
      <c r="B37" s="114">
        <v>2016</v>
      </c>
      <c r="C37" s="115">
        <v>169148</v>
      </c>
      <c r="D37" s="116">
        <f>C37/C38-1</f>
        <v>4.1078976112456367E-3</v>
      </c>
    </row>
    <row r="38" spans="2:5" x14ac:dyDescent="0.25">
      <c r="B38" s="114">
        <v>2015</v>
      </c>
      <c r="C38" s="115">
        <v>168456</v>
      </c>
      <c r="D38" s="116">
        <f t="shared" si="3"/>
        <v>9.6496170120949909E-3</v>
      </c>
    </row>
    <row r="39" spans="2:5" x14ac:dyDescent="0.25">
      <c r="B39" s="114">
        <v>2014</v>
      </c>
      <c r="C39" s="115">
        <v>166846</v>
      </c>
      <c r="D39" s="116">
        <f t="shared" si="3"/>
        <v>2.8611941678739816E-2</v>
      </c>
    </row>
    <row r="40" spans="2:5" x14ac:dyDescent="0.25">
      <c r="B40" s="114">
        <v>2013</v>
      </c>
      <c r="C40" s="115">
        <v>162205</v>
      </c>
      <c r="D40" s="116">
        <f t="shared" si="3"/>
        <v>1.1356552545658261E-3</v>
      </c>
    </row>
    <row r="41" spans="2:5" x14ac:dyDescent="0.25">
      <c r="B41" s="114">
        <v>2012</v>
      </c>
      <c r="C41" s="115">
        <v>162021</v>
      </c>
      <c r="D41" s="116">
        <f>C41/C42-1</f>
        <v>5.1292532897298182E-2</v>
      </c>
    </row>
    <row r="42" spans="2:5" x14ac:dyDescent="0.25">
      <c r="B42" s="114">
        <v>2011</v>
      </c>
      <c r="C42" s="115">
        <v>154116</v>
      </c>
      <c r="D42" s="116">
        <f t="shared" si="3"/>
        <v>0.176655621554765</v>
      </c>
    </row>
    <row r="43" spans="2:5" x14ac:dyDescent="0.25">
      <c r="B43" s="114">
        <v>2010</v>
      </c>
      <c r="C43" s="115">
        <v>130978</v>
      </c>
      <c r="D43" s="116"/>
    </row>
    <row r="44" spans="2:5" ht="6" customHeight="1" x14ac:dyDescent="0.25"/>
    <row r="45" spans="2:5" x14ac:dyDescent="0.25">
      <c r="B45" s="105" t="s">
        <v>55</v>
      </c>
      <c r="C45" s="105"/>
      <c r="D45" s="105"/>
    </row>
    <row r="48" spans="2:5" ht="48.75" customHeight="1" thickBot="1" x14ac:dyDescent="0.3">
      <c r="B48" s="270" t="s">
        <v>259</v>
      </c>
      <c r="C48" s="270"/>
      <c r="D48" s="270"/>
      <c r="E48" s="1" t="s">
        <v>98</v>
      </c>
    </row>
    <row r="49" spans="1:5" ht="10.5" customHeight="1" thickBot="1" x14ac:dyDescent="0.3">
      <c r="B49" s="106"/>
      <c r="C49" s="107"/>
      <c r="D49" s="106"/>
      <c r="E49" s="1" t="s">
        <v>99</v>
      </c>
    </row>
    <row r="50" spans="1:5" ht="22.5" thickTop="1" thickBot="1" x14ac:dyDescent="0.3">
      <c r="B50" s="109"/>
      <c r="C50" s="292" t="s">
        <v>140</v>
      </c>
      <c r="D50" s="293"/>
    </row>
    <row r="51" spans="1:5" ht="16.5" thickTop="1" thickBot="1" x14ac:dyDescent="0.3">
      <c r="B51" s="85"/>
      <c r="C51" s="111" t="s">
        <v>138</v>
      </c>
      <c r="D51" s="112" t="s">
        <v>139</v>
      </c>
    </row>
    <row r="52" spans="1:5" x14ac:dyDescent="0.25">
      <c r="A52" s="1">
        <v>1</v>
      </c>
      <c r="B52" s="114">
        <v>2023</v>
      </c>
      <c r="C52" s="115">
        <v>180038</v>
      </c>
      <c r="D52" s="116">
        <f t="shared" ref="D52:D53" si="4">C52/C53-1</f>
        <v>9.8375357659246099E-2</v>
      </c>
    </row>
    <row r="53" spans="1:5" x14ac:dyDescent="0.25">
      <c r="A53" s="1"/>
      <c r="B53" s="114">
        <v>2022</v>
      </c>
      <c r="C53" s="115">
        <v>163913</v>
      </c>
      <c r="D53" s="116">
        <f t="shared" si="4"/>
        <v>0.8764438542465629</v>
      </c>
    </row>
    <row r="54" spans="1:5" x14ac:dyDescent="0.25">
      <c r="A54" s="1"/>
      <c r="B54" s="114">
        <v>2021</v>
      </c>
      <c r="C54" s="115">
        <v>87353</v>
      </c>
      <c r="D54" s="116" t="e">
        <f>C54/C55-1</f>
        <v>#DIV/0!</v>
      </c>
    </row>
    <row r="55" spans="1:5" x14ac:dyDescent="0.25">
      <c r="A55" s="1">
        <v>2</v>
      </c>
      <c r="B55" s="114">
        <v>2020</v>
      </c>
      <c r="C55" s="115">
        <v>0</v>
      </c>
      <c r="D55" s="116">
        <f t="shared" ref="D55:D64" si="5">C55/C56-1</f>
        <v>-1</v>
      </c>
    </row>
    <row r="56" spans="1:5" x14ac:dyDescent="0.25">
      <c r="A56" s="1">
        <v>3</v>
      </c>
      <c r="B56" s="114">
        <v>2019</v>
      </c>
      <c r="C56" s="115">
        <v>149743</v>
      </c>
      <c r="D56" s="116" t="e">
        <f t="shared" si="5"/>
        <v>#DIV/0!</v>
      </c>
    </row>
    <row r="57" spans="1:5" x14ac:dyDescent="0.25">
      <c r="A57" s="1">
        <v>4</v>
      </c>
      <c r="B57" s="114">
        <v>2018</v>
      </c>
      <c r="C57" s="115">
        <v>0</v>
      </c>
      <c r="D57" s="116" t="e">
        <f t="shared" si="5"/>
        <v>#DIV/0!</v>
      </c>
    </row>
    <row r="58" spans="1:5" x14ac:dyDescent="0.25">
      <c r="A58" s="1">
        <v>5</v>
      </c>
      <c r="B58" s="114">
        <v>2017</v>
      </c>
      <c r="C58" s="115">
        <v>0</v>
      </c>
      <c r="D58" s="116" t="e">
        <f>C58/C59-1</f>
        <v>#DIV/0!</v>
      </c>
    </row>
    <row r="59" spans="1:5" x14ac:dyDescent="0.25">
      <c r="A59" s="1">
        <v>6</v>
      </c>
      <c r="B59" s="114">
        <v>2016</v>
      </c>
      <c r="C59" s="115">
        <v>0</v>
      </c>
      <c r="D59" s="116" t="e">
        <f>C59/C60-1</f>
        <v>#DIV/0!</v>
      </c>
    </row>
    <row r="60" spans="1:5" x14ac:dyDescent="0.25">
      <c r="A60" s="1">
        <v>7</v>
      </c>
      <c r="B60" s="114">
        <v>2015</v>
      </c>
      <c r="C60" s="115">
        <v>0</v>
      </c>
      <c r="D60" s="116" t="e">
        <f t="shared" si="5"/>
        <v>#DIV/0!</v>
      </c>
    </row>
    <row r="61" spans="1:5" x14ac:dyDescent="0.25">
      <c r="A61" s="1">
        <v>8</v>
      </c>
      <c r="B61" s="114">
        <v>2014</v>
      </c>
      <c r="C61" s="115">
        <v>0</v>
      </c>
      <c r="D61" s="116" t="e">
        <f t="shared" si="5"/>
        <v>#DIV/0!</v>
      </c>
    </row>
    <row r="62" spans="1:5" x14ac:dyDescent="0.25">
      <c r="A62" s="1">
        <v>9</v>
      </c>
      <c r="B62" s="114">
        <v>2013</v>
      </c>
      <c r="C62" s="115">
        <v>0</v>
      </c>
      <c r="D62" s="116" t="e">
        <f t="shared" si="5"/>
        <v>#DIV/0!</v>
      </c>
    </row>
    <row r="63" spans="1:5" x14ac:dyDescent="0.25">
      <c r="A63" s="1">
        <v>10</v>
      </c>
      <c r="B63" s="114">
        <v>2012</v>
      </c>
      <c r="C63" s="115">
        <v>0</v>
      </c>
      <c r="D63" s="116" t="e">
        <f>C63/C64-1</f>
        <v>#DIV/0!</v>
      </c>
    </row>
    <row r="64" spans="1:5" x14ac:dyDescent="0.25">
      <c r="A64" s="1">
        <v>11</v>
      </c>
      <c r="B64" s="114">
        <v>2011</v>
      </c>
      <c r="C64" s="115">
        <v>0</v>
      </c>
      <c r="D64" s="116" t="e">
        <f t="shared" si="5"/>
        <v>#DIV/0!</v>
      </c>
    </row>
    <row r="65" spans="1:5" x14ac:dyDescent="0.25">
      <c r="A65" s="1">
        <v>12</v>
      </c>
      <c r="B65" s="114">
        <v>2010</v>
      </c>
      <c r="C65" s="115">
        <v>0</v>
      </c>
      <c r="D65" s="116"/>
    </row>
    <row r="66" spans="1:5" ht="6" customHeight="1" x14ac:dyDescent="0.25"/>
    <row r="67" spans="1:5" x14ac:dyDescent="0.25">
      <c r="B67" s="105" t="s">
        <v>55</v>
      </c>
      <c r="C67" s="105"/>
      <c r="D67" s="105"/>
    </row>
    <row r="70" spans="1:5" ht="48.75" customHeight="1" thickBot="1" x14ac:dyDescent="0.3">
      <c r="B70" s="270" t="s">
        <v>141</v>
      </c>
      <c r="C70" s="270"/>
      <c r="D70" s="270"/>
      <c r="E70" s="1" t="s">
        <v>101</v>
      </c>
    </row>
    <row r="71" spans="1:5" ht="10.5" customHeight="1" thickBot="1" x14ac:dyDescent="0.3">
      <c r="B71" s="106"/>
      <c r="C71" s="107"/>
      <c r="D71" s="106"/>
      <c r="E71" s="1" t="s">
        <v>102</v>
      </c>
    </row>
    <row r="72" spans="1:5" ht="22.5" thickTop="1" thickBot="1" x14ac:dyDescent="0.3">
      <c r="B72" s="109"/>
      <c r="C72" s="292" t="s">
        <v>142</v>
      </c>
      <c r="D72" s="293"/>
    </row>
    <row r="73" spans="1:5" ht="16.5" thickTop="1" thickBot="1" x14ac:dyDescent="0.3">
      <c r="B73" s="85"/>
      <c r="C73" s="111" t="s">
        <v>138</v>
      </c>
      <c r="D73" s="112" t="s">
        <v>139</v>
      </c>
    </row>
    <row r="74" spans="1:5" x14ac:dyDescent="0.25">
      <c r="A74" s="1">
        <v>1</v>
      </c>
      <c r="B74" s="114">
        <v>2023</v>
      </c>
      <c r="C74" s="115">
        <v>49008</v>
      </c>
      <c r="D74" s="116">
        <f t="shared" ref="D74:D75" si="6">C74/C75-1</f>
        <v>3.4251345362456442E-2</v>
      </c>
    </row>
    <row r="75" spans="1:5" x14ac:dyDescent="0.25">
      <c r="A75" s="1"/>
      <c r="B75" s="114">
        <v>2022</v>
      </c>
      <c r="C75" s="115">
        <v>47385</v>
      </c>
      <c r="D75" s="116">
        <f t="shared" si="6"/>
        <v>0.62072032014228551</v>
      </c>
    </row>
    <row r="76" spans="1:5" x14ac:dyDescent="0.25">
      <c r="A76" s="1"/>
      <c r="B76" s="114">
        <v>2021</v>
      </c>
      <c r="C76" s="115">
        <v>29237</v>
      </c>
      <c r="D76" s="116" t="e">
        <f>C76/C77-1</f>
        <v>#DIV/0!</v>
      </c>
    </row>
    <row r="77" spans="1:5" x14ac:dyDescent="0.25">
      <c r="A77" s="1">
        <v>2</v>
      </c>
      <c r="B77" s="114">
        <v>2020</v>
      </c>
      <c r="C77" s="115">
        <v>0</v>
      </c>
      <c r="D77" s="116">
        <f t="shared" ref="D77:D79" si="7">C77/C78-1</f>
        <v>-1</v>
      </c>
    </row>
    <row r="78" spans="1:5" x14ac:dyDescent="0.25">
      <c r="A78" s="1">
        <v>3</v>
      </c>
      <c r="B78" s="114">
        <v>2019</v>
      </c>
      <c r="C78" s="115">
        <v>29854</v>
      </c>
      <c r="D78" s="116" t="e">
        <f t="shared" si="7"/>
        <v>#DIV/0!</v>
      </c>
    </row>
    <row r="79" spans="1:5" x14ac:dyDescent="0.25">
      <c r="A79" s="1">
        <v>4</v>
      </c>
      <c r="B79" s="114">
        <v>2018</v>
      </c>
      <c r="C79" s="115">
        <v>0</v>
      </c>
      <c r="D79" s="116" t="e">
        <f t="shared" si="7"/>
        <v>#DIV/0!</v>
      </c>
    </row>
    <row r="80" spans="1:5" x14ac:dyDescent="0.25">
      <c r="A80" s="1">
        <v>5</v>
      </c>
      <c r="B80" s="114">
        <v>2017</v>
      </c>
      <c r="C80" s="115">
        <v>0</v>
      </c>
      <c r="D80" s="116" t="e">
        <f>C80/C81-1</f>
        <v>#DIV/0!</v>
      </c>
    </row>
    <row r="81" spans="1:5" x14ac:dyDescent="0.25">
      <c r="A81" s="1">
        <v>6</v>
      </c>
      <c r="B81" s="114">
        <v>2016</v>
      </c>
      <c r="C81" s="115">
        <v>0</v>
      </c>
      <c r="D81" s="116" t="e">
        <f>C81/C82-1</f>
        <v>#DIV/0!</v>
      </c>
    </row>
    <row r="82" spans="1:5" x14ac:dyDescent="0.25">
      <c r="A82" s="1">
        <v>7</v>
      </c>
      <c r="B82" s="114">
        <v>2015</v>
      </c>
      <c r="C82" s="115">
        <v>0</v>
      </c>
      <c r="D82" s="116" t="e">
        <f t="shared" ref="D82:D84" si="8">C82/C83-1</f>
        <v>#DIV/0!</v>
      </c>
    </row>
    <row r="83" spans="1:5" x14ac:dyDescent="0.25">
      <c r="A83" s="1">
        <v>8</v>
      </c>
      <c r="B83" s="114">
        <v>2014</v>
      </c>
      <c r="C83" s="115">
        <v>0</v>
      </c>
      <c r="D83" s="116" t="e">
        <f t="shared" si="8"/>
        <v>#DIV/0!</v>
      </c>
    </row>
    <row r="84" spans="1:5" x14ac:dyDescent="0.25">
      <c r="A84" s="1">
        <v>9</v>
      </c>
      <c r="B84" s="114">
        <v>2013</v>
      </c>
      <c r="C84" s="115">
        <v>0</v>
      </c>
      <c r="D84" s="116" t="e">
        <f t="shared" si="8"/>
        <v>#DIV/0!</v>
      </c>
    </row>
    <row r="85" spans="1:5" x14ac:dyDescent="0.25">
      <c r="A85" s="1">
        <v>10</v>
      </c>
      <c r="B85" s="114">
        <v>2012</v>
      </c>
      <c r="C85" s="115">
        <v>0</v>
      </c>
      <c r="D85" s="116" t="e">
        <f>C85/C86-1</f>
        <v>#DIV/0!</v>
      </c>
    </row>
    <row r="86" spans="1:5" x14ac:dyDescent="0.25">
      <c r="A86" s="1">
        <v>11</v>
      </c>
      <c r="B86" s="114">
        <v>2011</v>
      </c>
      <c r="C86" s="115">
        <v>0</v>
      </c>
      <c r="D86" s="116" t="e">
        <f t="shared" ref="D86" si="9">C86/C87-1</f>
        <v>#DIV/0!</v>
      </c>
    </row>
    <row r="87" spans="1:5" x14ac:dyDescent="0.25">
      <c r="A87" s="1">
        <v>12</v>
      </c>
      <c r="B87" s="114">
        <v>2010</v>
      </c>
      <c r="C87" s="115">
        <v>0</v>
      </c>
      <c r="D87" s="116"/>
    </row>
    <row r="88" spans="1:5" ht="6" customHeight="1" x14ac:dyDescent="0.25"/>
    <row r="89" spans="1:5" x14ac:dyDescent="0.25">
      <c r="B89" s="105" t="s">
        <v>55</v>
      </c>
      <c r="C89" s="105"/>
      <c r="D89" s="105"/>
    </row>
    <row r="92" spans="1:5" ht="48.75" customHeight="1" thickBot="1" x14ac:dyDescent="0.3">
      <c r="B92" s="270" t="s">
        <v>260</v>
      </c>
      <c r="C92" s="270"/>
      <c r="D92" s="270"/>
      <c r="E92" s="1" t="s">
        <v>114</v>
      </c>
    </row>
    <row r="93" spans="1:5" ht="10.5" customHeight="1" thickBot="1" x14ac:dyDescent="0.3">
      <c r="B93" s="106"/>
      <c r="C93" s="107"/>
      <c r="D93" s="106"/>
      <c r="E93" s="1" t="s">
        <v>115</v>
      </c>
    </row>
    <row r="94" spans="1:5" ht="22.5" thickTop="1" thickBot="1" x14ac:dyDescent="0.3">
      <c r="B94" s="121" t="s">
        <v>96</v>
      </c>
      <c r="C94" s="292" t="s">
        <v>32</v>
      </c>
      <c r="D94" s="293"/>
    </row>
    <row r="95" spans="1:5" ht="16.5" thickTop="1" thickBot="1" x14ac:dyDescent="0.3">
      <c r="B95" s="85"/>
      <c r="C95" s="111" t="s">
        <v>138</v>
      </c>
      <c r="D95" s="112" t="s">
        <v>139</v>
      </c>
    </row>
    <row r="96" spans="1:5" x14ac:dyDescent="0.25">
      <c r="B96" s="114">
        <v>2023</v>
      </c>
      <c r="C96" s="115">
        <v>49548</v>
      </c>
      <c r="D96" s="116">
        <f t="shared" ref="D96:D108" si="10">C96/C97-1</f>
        <v>8.1385451450271651E-2</v>
      </c>
    </row>
    <row r="97" spans="2:4" x14ac:dyDescent="0.25">
      <c r="B97" s="114">
        <v>2022</v>
      </c>
      <c r="C97" s="115">
        <v>45819</v>
      </c>
      <c r="D97" s="116">
        <f t="shared" si="10"/>
        <v>0.92873379356794072</v>
      </c>
    </row>
    <row r="98" spans="2:4" x14ac:dyDescent="0.25">
      <c r="B98" s="114">
        <v>2021</v>
      </c>
      <c r="C98" s="115">
        <v>23756</v>
      </c>
      <c r="D98" s="116">
        <f t="shared" si="10"/>
        <v>0.21290717859695696</v>
      </c>
    </row>
    <row r="99" spans="2:4" x14ac:dyDescent="0.25">
      <c r="B99" s="114">
        <v>2020</v>
      </c>
      <c r="C99" s="115">
        <v>19586</v>
      </c>
      <c r="D99" s="116">
        <f t="shared" si="10"/>
        <v>-0.72268395939230046</v>
      </c>
    </row>
    <row r="100" spans="2:4" x14ac:dyDescent="0.25">
      <c r="B100" s="114">
        <v>2019</v>
      </c>
      <c r="C100" s="115">
        <v>70627</v>
      </c>
      <c r="D100" s="116">
        <f t="shared" si="10"/>
        <v>-0.27638494718400053</v>
      </c>
    </row>
    <row r="101" spans="2:4" x14ac:dyDescent="0.25">
      <c r="B101" s="114">
        <v>2018</v>
      </c>
      <c r="C101" s="115">
        <v>97603</v>
      </c>
      <c r="D101" s="116">
        <f t="shared" si="10"/>
        <v>3.7656414454449783E-2</v>
      </c>
    </row>
    <row r="102" spans="2:4" x14ac:dyDescent="0.25">
      <c r="B102" s="114">
        <v>2017</v>
      </c>
      <c r="C102" s="115">
        <v>94061</v>
      </c>
      <c r="D102" s="116">
        <f t="shared" si="10"/>
        <v>0.13306029030898037</v>
      </c>
    </row>
    <row r="103" spans="2:4" x14ac:dyDescent="0.25">
      <c r="B103" s="114">
        <v>2016</v>
      </c>
      <c r="C103" s="115">
        <v>83015</v>
      </c>
      <c r="D103" s="116">
        <f t="shared" si="10"/>
        <v>0.24819570577975592</v>
      </c>
    </row>
    <row r="104" spans="2:4" x14ac:dyDescent="0.25">
      <c r="B104" s="114">
        <v>2015</v>
      </c>
      <c r="C104" s="115">
        <v>66508</v>
      </c>
      <c r="D104" s="116">
        <f t="shared" si="10"/>
        <v>0.10207463379068082</v>
      </c>
    </row>
    <row r="105" spans="2:4" x14ac:dyDescent="0.25">
      <c r="B105" s="114">
        <v>2014</v>
      </c>
      <c r="C105" s="115">
        <v>60348</v>
      </c>
      <c r="D105" s="116">
        <f t="shared" si="10"/>
        <v>-2.4993941352290161E-2</v>
      </c>
    </row>
    <row r="106" spans="2:4" x14ac:dyDescent="0.25">
      <c r="B106" s="114">
        <v>2013</v>
      </c>
      <c r="C106" s="115">
        <v>61895</v>
      </c>
      <c r="D106" s="116">
        <f t="shared" si="10"/>
        <v>-0.12028482901731141</v>
      </c>
    </row>
    <row r="107" spans="2:4" x14ac:dyDescent="0.25">
      <c r="B107" s="114">
        <v>2012</v>
      </c>
      <c r="C107" s="115">
        <v>70358</v>
      </c>
      <c r="D107" s="116">
        <f t="shared" si="10"/>
        <v>-0.13404472670432865</v>
      </c>
    </row>
    <row r="108" spans="2:4" x14ac:dyDescent="0.25">
      <c r="B108" s="114">
        <v>2011</v>
      </c>
      <c r="C108" s="115">
        <v>81249</v>
      </c>
      <c r="D108" s="116">
        <f t="shared" si="10"/>
        <v>0.3400791687283522</v>
      </c>
    </row>
    <row r="109" spans="2:4" x14ac:dyDescent="0.25">
      <c r="B109" s="114">
        <v>2010</v>
      </c>
      <c r="C109" s="115">
        <v>60630</v>
      </c>
      <c r="D109" s="116"/>
    </row>
    <row r="110" spans="2:4" ht="6" customHeight="1" x14ac:dyDescent="0.25"/>
    <row r="111" spans="2:4" x14ac:dyDescent="0.25">
      <c r="B111" s="105" t="s">
        <v>55</v>
      </c>
      <c r="C111" s="105"/>
      <c r="D111" s="105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93A9-DD4C-4C0D-A924-1778AB0F5986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6"/>
      <c r="C2" s="126"/>
      <c r="D2" s="126"/>
      <c r="E2" s="126"/>
      <c r="F2" s="126"/>
    </row>
    <row r="3" spans="1:24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4"/>
      <c r="M4" s="83"/>
      <c r="N4" s="83"/>
      <c r="O4" s="83"/>
      <c r="P4" s="83"/>
      <c r="Q4" s="83"/>
      <c r="R4" s="83"/>
      <c r="S4" s="83"/>
      <c r="T4" s="84"/>
      <c r="U4" s="84"/>
      <c r="V4" s="84"/>
      <c r="W4" s="84"/>
      <c r="X4" s="84"/>
    </row>
    <row r="5" spans="1:24" ht="60.75" thickBot="1" x14ac:dyDescent="0.3">
      <c r="B5" s="85"/>
      <c r="C5" s="127" t="s">
        <v>231</v>
      </c>
      <c r="D5" s="127" t="s">
        <v>261</v>
      </c>
      <c r="E5" s="127" t="s">
        <v>232</v>
      </c>
      <c r="F5" s="127" t="s">
        <v>233</v>
      </c>
      <c r="G5" s="127" t="s">
        <v>234</v>
      </c>
      <c r="H5" s="127" t="s">
        <v>235</v>
      </c>
      <c r="I5" s="128" t="str">
        <f>CONCATENATE("var. ",RIGHT(H5,2),"/",RIGHT(G5,2))</f>
        <v>var. 24/23</v>
      </c>
      <c r="J5" s="128" t="str">
        <f>CONCATENATE("dif. ",RIGHT(H5,2),"/",RIGHT(G5,2))</f>
        <v>dif. 24/23</v>
      </c>
      <c r="K5" s="128" t="str">
        <f>CONCATENATE("var. ",RIGHT(H5,2),"/",RIGHT(C5,2))</f>
        <v>var. 24/19</v>
      </c>
      <c r="L5" s="128" t="str">
        <f>CONCATENATE("dif. ",RIGHT(H5,2),"/",RIGHT(C5,2))</f>
        <v>dif. 24/19</v>
      </c>
      <c r="M5" s="14" t="str">
        <f>CONCATENATE("cuota ",H5)</f>
        <v>cuota acumulado a octubre 2024</v>
      </c>
      <c r="N5" s="14" t="str">
        <f>CONCATENATE("cuota/ total municipio ",RIGHT(H5,2))</f>
        <v>cuota/ total municipio 24</v>
      </c>
      <c r="O5" s="13" t="s">
        <v>226</v>
      </c>
      <c r="P5" s="13" t="s">
        <v>236</v>
      </c>
      <c r="Q5" s="13" t="s">
        <v>227</v>
      </c>
      <c r="R5" s="13" t="s">
        <v>228</v>
      </c>
      <c r="S5" s="13" t="s">
        <v>229</v>
      </c>
      <c r="T5" s="13" t="s">
        <v>230</v>
      </c>
      <c r="U5" s="128" t="str">
        <f>CONCATENATE("var. ",RIGHT(T5,2),"/",RIGHT(S5,2))</f>
        <v>var. 24/23</v>
      </c>
      <c r="V5" s="128" t="str">
        <f>CONCATENATE("dif. ",RIGHT(T5,2),"/",RIGHT(S5,2))</f>
        <v>dif. 24/23</v>
      </c>
      <c r="W5" s="14" t="str">
        <f>CONCATENATE("cuota ",T5)</f>
        <v>cuota octubre 2024</v>
      </c>
      <c r="X5" s="129" t="str">
        <f>CONCATENATE("cuota/ total municipio ",RIGHT(T5,2))</f>
        <v>cuota/ total municipio 24</v>
      </c>
    </row>
    <row r="6" spans="1:24" ht="15.75" x14ac:dyDescent="0.25">
      <c r="B6" s="130" t="s">
        <v>43</v>
      </c>
      <c r="C6" s="131">
        <v>4041070</v>
      </c>
      <c r="D6" s="131">
        <v>1407412</v>
      </c>
      <c r="E6" s="131">
        <v>1678957</v>
      </c>
      <c r="F6" s="131">
        <v>3924823</v>
      </c>
      <c r="G6" s="131">
        <v>4320832</v>
      </c>
      <c r="H6" s="131">
        <v>4588197</v>
      </c>
      <c r="I6" s="132">
        <f>IFERROR(H6/G6-1,"-")</f>
        <v>6.1878129027002293E-2</v>
      </c>
      <c r="J6" s="131">
        <f>IFERROR(H6-G6,"-")</f>
        <v>267365</v>
      </c>
      <c r="K6" s="132">
        <f>IFERROR(H6/C6-1,"-")</f>
        <v>0.13539161657679766</v>
      </c>
      <c r="L6" s="131">
        <f>IFERROR(H6-C6,"-")</f>
        <v>547127</v>
      </c>
      <c r="M6" s="132">
        <f>IFERROR(H6/$H$6,"-")</f>
        <v>1</v>
      </c>
      <c r="N6" s="133">
        <f>H6/H6</f>
        <v>1</v>
      </c>
      <c r="O6" s="131">
        <v>420241</v>
      </c>
      <c r="P6" s="131">
        <v>96220</v>
      </c>
      <c r="Q6" s="131">
        <v>366988</v>
      </c>
      <c r="R6" s="131">
        <v>432738</v>
      </c>
      <c r="S6" s="131">
        <v>471699</v>
      </c>
      <c r="T6" s="131">
        <v>492579</v>
      </c>
      <c r="U6" s="132">
        <f>IFERROR(T6/S6-1,"-")</f>
        <v>4.4265516780828351E-2</v>
      </c>
      <c r="V6" s="131">
        <f t="shared" ref="V6:V57" si="0">T6-S6</f>
        <v>20880</v>
      </c>
      <c r="W6" s="132">
        <f>IFERROR(R6/$R$6,"-")</f>
        <v>1</v>
      </c>
      <c r="X6" s="133">
        <f>IFERROR(T6/T6,"-")</f>
        <v>1</v>
      </c>
    </row>
    <row r="7" spans="1:24" ht="15.75" x14ac:dyDescent="0.25">
      <c r="B7" s="134" t="s">
        <v>60</v>
      </c>
      <c r="C7" s="135">
        <v>2973500</v>
      </c>
      <c r="D7" s="135">
        <v>1075029</v>
      </c>
      <c r="E7" s="135">
        <v>1335956</v>
      </c>
      <c r="F7" s="135">
        <v>3116022</v>
      </c>
      <c r="G7" s="135">
        <v>3408188</v>
      </c>
      <c r="H7" s="135">
        <v>3585143</v>
      </c>
      <c r="I7" s="136">
        <f t="shared" ref="I7:I57" si="1">IFERROR(H7/G7-1,"-")</f>
        <v>5.1920551331088527E-2</v>
      </c>
      <c r="J7" s="135">
        <f t="shared" ref="J7:J57" si="2">IFERROR(H7-G7,"-")</f>
        <v>176955</v>
      </c>
      <c r="K7" s="136">
        <f t="shared" ref="K7:K57" si="3">IFERROR(H7/C7-1,"-")</f>
        <v>0.20569799899108787</v>
      </c>
      <c r="L7" s="135">
        <f t="shared" ref="L7:L57" si="4">IFERROR(H7-C7,"-")</f>
        <v>611643</v>
      </c>
      <c r="M7" s="136">
        <f t="shared" ref="M7:M57" si="5">IFERROR(H7/$H$6,"-")</f>
        <v>0.78138384206257927</v>
      </c>
      <c r="N7" s="136">
        <f>H7/H6</f>
        <v>0.78138384206257927</v>
      </c>
      <c r="O7" s="135">
        <v>320464</v>
      </c>
      <c r="P7" s="135">
        <v>72715</v>
      </c>
      <c r="Q7" s="135">
        <v>297544</v>
      </c>
      <c r="R7" s="135">
        <v>345763</v>
      </c>
      <c r="S7" s="135">
        <v>376210</v>
      </c>
      <c r="T7" s="135">
        <v>387119</v>
      </c>
      <c r="U7" s="136">
        <f t="shared" ref="U7:U57" si="6">IFERROR(T7/S7-1,"-")</f>
        <v>2.899710268201261E-2</v>
      </c>
      <c r="V7" s="135">
        <f t="shared" si="0"/>
        <v>10909</v>
      </c>
      <c r="W7" s="136">
        <f t="shared" ref="W7:W57" si="7">IFERROR(R7/$R$6,"-")</f>
        <v>0.79901233540849192</v>
      </c>
      <c r="X7" s="136">
        <f>IFERROR(T7/T6,"-")</f>
        <v>0.78590236286971227</v>
      </c>
    </row>
    <row r="8" spans="1:24" x14ac:dyDescent="0.25">
      <c r="B8" s="97" t="s">
        <v>140</v>
      </c>
      <c r="C8" s="52">
        <v>2358958</v>
      </c>
      <c r="D8" s="52">
        <v>856735</v>
      </c>
      <c r="E8" s="52">
        <v>1101788</v>
      </c>
      <c r="F8" s="52">
        <v>2565617</v>
      </c>
      <c r="G8" s="52">
        <v>2798721</v>
      </c>
      <c r="H8" s="52">
        <v>2955884</v>
      </c>
      <c r="I8" s="98">
        <f t="shared" si="1"/>
        <v>5.6155293793129113E-2</v>
      </c>
      <c r="J8" s="52">
        <f t="shared" si="2"/>
        <v>157163</v>
      </c>
      <c r="K8" s="98">
        <f t="shared" si="3"/>
        <v>0.25304647221357901</v>
      </c>
      <c r="L8" s="52">
        <f t="shared" si="4"/>
        <v>596926</v>
      </c>
      <c r="M8" s="98">
        <f t="shared" si="5"/>
        <v>0.64423650510211306</v>
      </c>
      <c r="N8" s="98">
        <f>H8/H6</f>
        <v>0.64423650510211306</v>
      </c>
      <c r="O8" s="52">
        <v>258769</v>
      </c>
      <c r="P8" s="52">
        <v>61078</v>
      </c>
      <c r="Q8" s="52">
        <v>245410</v>
      </c>
      <c r="R8" s="52">
        <v>285847</v>
      </c>
      <c r="S8" s="52">
        <v>310856</v>
      </c>
      <c r="T8" s="52">
        <v>321272</v>
      </c>
      <c r="U8" s="98">
        <f t="shared" si="6"/>
        <v>3.3507476130427039E-2</v>
      </c>
      <c r="V8" s="52">
        <f t="shared" si="0"/>
        <v>10416</v>
      </c>
      <c r="W8" s="98">
        <f t="shared" si="7"/>
        <v>0.66055442323068458</v>
      </c>
      <c r="X8" s="98">
        <f>IFERROR(T8/T6,"-")</f>
        <v>0.65222431325736585</v>
      </c>
    </row>
    <row r="9" spans="1:24" x14ac:dyDescent="0.25">
      <c r="B9" s="97" t="s">
        <v>142</v>
      </c>
      <c r="C9" s="52">
        <v>614542</v>
      </c>
      <c r="D9" s="52">
        <v>218294</v>
      </c>
      <c r="E9" s="52">
        <v>234168</v>
      </c>
      <c r="F9" s="52">
        <v>550405</v>
      </c>
      <c r="G9" s="52">
        <v>609467</v>
      </c>
      <c r="H9" s="52">
        <v>629259</v>
      </c>
      <c r="I9" s="98">
        <f t="shared" si="1"/>
        <v>3.2474276704070881E-2</v>
      </c>
      <c r="J9" s="52">
        <f t="shared" si="2"/>
        <v>19792</v>
      </c>
      <c r="K9" s="98">
        <f t="shared" si="3"/>
        <v>2.3947915683549592E-2</v>
      </c>
      <c r="L9" s="52">
        <f t="shared" si="4"/>
        <v>14717</v>
      </c>
      <c r="M9" s="98">
        <f t="shared" si="5"/>
        <v>0.13714733696046616</v>
      </c>
      <c r="N9" s="98">
        <f>H9/H6</f>
        <v>0.13714733696046616</v>
      </c>
      <c r="O9" s="52">
        <v>61695</v>
      </c>
      <c r="P9" s="52">
        <v>11637</v>
      </c>
      <c r="Q9" s="52">
        <v>52134</v>
      </c>
      <c r="R9" s="52">
        <v>59916</v>
      </c>
      <c r="S9" s="52">
        <v>65354</v>
      </c>
      <c r="T9" s="52">
        <v>65847</v>
      </c>
      <c r="U9" s="98">
        <f t="shared" si="6"/>
        <v>7.5435321479939699E-3</v>
      </c>
      <c r="V9" s="52">
        <f t="shared" si="0"/>
        <v>493</v>
      </c>
      <c r="W9" s="98">
        <f t="shared" si="7"/>
        <v>0.13845791217780737</v>
      </c>
      <c r="X9" s="98">
        <f>IFERROR(T9/T6,"-")</f>
        <v>0.13367804961234644</v>
      </c>
    </row>
    <row r="10" spans="1:24" ht="16.5" thickBot="1" x14ac:dyDescent="0.3">
      <c r="B10" s="137" t="s">
        <v>63</v>
      </c>
      <c r="C10" s="138">
        <v>1067570</v>
      </c>
      <c r="D10" s="138">
        <v>326656</v>
      </c>
      <c r="E10" s="138">
        <v>343001</v>
      </c>
      <c r="F10" s="138">
        <v>808801</v>
      </c>
      <c r="G10" s="138">
        <v>912644</v>
      </c>
      <c r="H10" s="138">
        <v>1003054</v>
      </c>
      <c r="I10" s="139">
        <f t="shared" si="1"/>
        <v>9.9063818969937989E-2</v>
      </c>
      <c r="J10" s="138">
        <f t="shared" si="2"/>
        <v>90410</v>
      </c>
      <c r="K10" s="139">
        <f t="shared" si="3"/>
        <v>-6.0432571166293525E-2</v>
      </c>
      <c r="L10" s="138">
        <f t="shared" si="4"/>
        <v>-64516</v>
      </c>
      <c r="M10" s="139">
        <f t="shared" si="5"/>
        <v>0.21861615793742073</v>
      </c>
      <c r="N10" s="139">
        <f>H10/H6</f>
        <v>0.21861615793742073</v>
      </c>
      <c r="O10" s="138">
        <v>99777</v>
      </c>
      <c r="P10" s="138">
        <v>23505</v>
      </c>
      <c r="Q10" s="138">
        <v>69444</v>
      </c>
      <c r="R10" s="138">
        <v>86975</v>
      </c>
      <c r="S10" s="138">
        <v>95489</v>
      </c>
      <c r="T10" s="138">
        <v>105460</v>
      </c>
      <c r="U10" s="139">
        <f t="shared" si="6"/>
        <v>0.10442040444449097</v>
      </c>
      <c r="V10" s="138">
        <f t="shared" si="0"/>
        <v>9971</v>
      </c>
      <c r="W10" s="139">
        <f t="shared" si="7"/>
        <v>0.20098766459150802</v>
      </c>
      <c r="X10" s="139">
        <f>IFERROR(T10/T6,"-")</f>
        <v>0.21409763713028773</v>
      </c>
    </row>
    <row r="11" spans="1:24" ht="15.75" x14ac:dyDescent="0.25">
      <c r="A11" s="140">
        <f>G11/$G$11</f>
        <v>1</v>
      </c>
      <c r="B11" s="130" t="s">
        <v>44</v>
      </c>
      <c r="C11" s="131">
        <v>1485492</v>
      </c>
      <c r="D11" s="131">
        <v>464064</v>
      </c>
      <c r="E11" s="131">
        <v>644673</v>
      </c>
      <c r="F11" s="131">
        <v>1457395</v>
      </c>
      <c r="G11" s="131">
        <v>1572308</v>
      </c>
      <c r="H11" s="131">
        <v>1622538</v>
      </c>
      <c r="I11" s="132">
        <f t="shared" si="1"/>
        <v>3.1946666938029944E-2</v>
      </c>
      <c r="J11" s="131">
        <f t="shared" si="2"/>
        <v>50230</v>
      </c>
      <c r="K11" s="132">
        <f t="shared" si="3"/>
        <v>9.2256302962250958E-2</v>
      </c>
      <c r="L11" s="131">
        <f t="shared" si="4"/>
        <v>137046</v>
      </c>
      <c r="M11" s="132">
        <f t="shared" si="5"/>
        <v>0.353633028398737</v>
      </c>
      <c r="N11" s="133">
        <f>H11/H11</f>
        <v>1</v>
      </c>
      <c r="O11" s="131">
        <v>158662</v>
      </c>
      <c r="P11" s="131">
        <v>29818</v>
      </c>
      <c r="Q11" s="131">
        <v>139108</v>
      </c>
      <c r="R11" s="131">
        <v>159273</v>
      </c>
      <c r="S11" s="131">
        <v>172251</v>
      </c>
      <c r="T11" s="131">
        <v>172855</v>
      </c>
      <c r="U11" s="132">
        <f t="shared" si="6"/>
        <v>3.5065108475422768E-3</v>
      </c>
      <c r="V11" s="131">
        <f t="shared" si="0"/>
        <v>604</v>
      </c>
      <c r="W11" s="132">
        <f t="shared" si="7"/>
        <v>0.36805873299779546</v>
      </c>
      <c r="X11" s="133">
        <f>IFERROR(T11/T11,"-")</f>
        <v>1</v>
      </c>
    </row>
    <row r="12" spans="1:24" ht="15.75" x14ac:dyDescent="0.25">
      <c r="A12" s="140">
        <f>G12/$G$11</f>
        <v>0.81952581809670877</v>
      </c>
      <c r="B12" s="134" t="s">
        <v>60</v>
      </c>
      <c r="C12" s="135">
        <v>1150575</v>
      </c>
      <c r="D12" s="135">
        <v>375814</v>
      </c>
      <c r="E12" s="135">
        <v>547654</v>
      </c>
      <c r="F12" s="135">
        <v>1242545</v>
      </c>
      <c r="G12" s="135">
        <v>1288547</v>
      </c>
      <c r="H12" s="135">
        <v>1320475</v>
      </c>
      <c r="I12" s="136">
        <f t="shared" si="1"/>
        <v>2.4778296794761845E-2</v>
      </c>
      <c r="J12" s="135">
        <f t="shared" si="2"/>
        <v>31928</v>
      </c>
      <c r="K12" s="136">
        <f t="shared" si="3"/>
        <v>0.14766529778588966</v>
      </c>
      <c r="L12" s="135">
        <f t="shared" si="4"/>
        <v>169900</v>
      </c>
      <c r="M12" s="136">
        <f t="shared" si="5"/>
        <v>0.28779823534168214</v>
      </c>
      <c r="N12" s="136">
        <f>H12/H11</f>
        <v>0.81383301962727528</v>
      </c>
      <c r="O12" s="135">
        <v>127037</v>
      </c>
      <c r="P12" s="135">
        <v>23037</v>
      </c>
      <c r="Q12" s="135">
        <v>122247</v>
      </c>
      <c r="R12" s="135">
        <v>135198</v>
      </c>
      <c r="S12" s="135">
        <v>143593</v>
      </c>
      <c r="T12" s="135">
        <v>140283</v>
      </c>
      <c r="U12" s="136">
        <f t="shared" si="6"/>
        <v>-2.3051262944572493E-2</v>
      </c>
      <c r="V12" s="135">
        <f t="shared" si="0"/>
        <v>-3310</v>
      </c>
      <c r="W12" s="136">
        <f t="shared" si="7"/>
        <v>0.31242460796139926</v>
      </c>
      <c r="X12" s="136">
        <f>IFERROR(T12/T11,"-")</f>
        <v>0.81156460617280379</v>
      </c>
    </row>
    <row r="13" spans="1:24" x14ac:dyDescent="0.25">
      <c r="A13" s="140">
        <f>G13/$G$11</f>
        <v>0.73127720522950979</v>
      </c>
      <c r="B13" s="97" t="s">
        <v>140</v>
      </c>
      <c r="C13" s="52">
        <v>967103</v>
      </c>
      <c r="D13" s="52">
        <v>335669</v>
      </c>
      <c r="E13" s="52">
        <v>506074</v>
      </c>
      <c r="F13" s="52">
        <v>1107316</v>
      </c>
      <c r="G13" s="52">
        <v>1149793</v>
      </c>
      <c r="H13" s="52">
        <v>1192213</v>
      </c>
      <c r="I13" s="98">
        <f t="shared" si="1"/>
        <v>3.6893597369265674E-2</v>
      </c>
      <c r="J13" s="52">
        <f t="shared" si="2"/>
        <v>42420</v>
      </c>
      <c r="K13" s="98">
        <f t="shared" si="3"/>
        <v>0.23276734742835048</v>
      </c>
      <c r="L13" s="52">
        <f t="shared" si="4"/>
        <v>225110</v>
      </c>
      <c r="M13" s="98">
        <f t="shared" si="5"/>
        <v>0.25984346356531768</v>
      </c>
      <c r="N13" s="98">
        <f>H13/H11</f>
        <v>0.73478279091152254</v>
      </c>
      <c r="O13" s="52">
        <v>108418</v>
      </c>
      <c r="P13" s="52">
        <v>22497</v>
      </c>
      <c r="Q13" s="52">
        <v>107685</v>
      </c>
      <c r="R13" s="52">
        <v>119950</v>
      </c>
      <c r="S13" s="52">
        <v>128570</v>
      </c>
      <c r="T13" s="52">
        <v>127297</v>
      </c>
      <c r="U13" s="98">
        <f t="shared" si="6"/>
        <v>-9.9012211246791715E-3</v>
      </c>
      <c r="V13" s="52">
        <f t="shared" si="0"/>
        <v>-1273</v>
      </c>
      <c r="W13" s="98">
        <f t="shared" si="7"/>
        <v>0.27718850667147327</v>
      </c>
      <c r="X13" s="98">
        <f>IFERROR(T13/T11,"-")</f>
        <v>0.73643805501721094</v>
      </c>
    </row>
    <row r="14" spans="1:24" x14ac:dyDescent="0.25">
      <c r="A14" s="140">
        <f>G14/$G$11</f>
        <v>8.8248612867199053E-2</v>
      </c>
      <c r="B14" s="97" t="s">
        <v>142</v>
      </c>
      <c r="C14" s="52">
        <v>183472</v>
      </c>
      <c r="D14" s="52">
        <v>40145</v>
      </c>
      <c r="E14" s="52">
        <v>41580</v>
      </c>
      <c r="F14" s="52">
        <v>135229</v>
      </c>
      <c r="G14" s="52">
        <v>138754</v>
      </c>
      <c r="H14" s="52">
        <v>128262</v>
      </c>
      <c r="I14" s="98">
        <f t="shared" si="1"/>
        <v>-7.5615838101964594E-2</v>
      </c>
      <c r="J14" s="52">
        <f t="shared" si="2"/>
        <v>-10492</v>
      </c>
      <c r="K14" s="98">
        <f t="shared" si="3"/>
        <v>-0.30091785122525505</v>
      </c>
      <c r="L14" s="52">
        <f t="shared" si="4"/>
        <v>-55210</v>
      </c>
      <c r="M14" s="98">
        <f t="shared" si="5"/>
        <v>2.7954771776364441E-2</v>
      </c>
      <c r="N14" s="98">
        <f>H14/H11</f>
        <v>7.9050228715752735E-2</v>
      </c>
      <c r="O14" s="52">
        <v>18619</v>
      </c>
      <c r="P14" s="52">
        <v>540</v>
      </c>
      <c r="Q14" s="52">
        <v>14562</v>
      </c>
      <c r="R14" s="52">
        <v>15248</v>
      </c>
      <c r="S14" s="52">
        <v>15023</v>
      </c>
      <c r="T14" s="52">
        <v>12986</v>
      </c>
      <c r="U14" s="98">
        <f t="shared" si="6"/>
        <v>-0.13559209212540768</v>
      </c>
      <c r="V14" s="52">
        <f t="shared" si="0"/>
        <v>-2037</v>
      </c>
      <c r="W14" s="98">
        <f t="shared" si="7"/>
        <v>3.5236101289926006E-2</v>
      </c>
      <c r="X14" s="98">
        <f>IFERROR(T14/T11,"-")</f>
        <v>7.5126551155592844E-2</v>
      </c>
    </row>
    <row r="15" spans="1:24" ht="16.5" thickBot="1" x14ac:dyDescent="0.3">
      <c r="A15" s="140">
        <f>G15/$G$11</f>
        <v>0.1804741819032912</v>
      </c>
      <c r="B15" s="137" t="s">
        <v>63</v>
      </c>
      <c r="C15" s="138">
        <v>334917</v>
      </c>
      <c r="D15" s="138">
        <v>88250</v>
      </c>
      <c r="E15" s="138">
        <v>97019</v>
      </c>
      <c r="F15" s="138">
        <v>214850</v>
      </c>
      <c r="G15" s="138">
        <v>283761</v>
      </c>
      <c r="H15" s="138">
        <v>302063</v>
      </c>
      <c r="I15" s="139">
        <f t="shared" si="1"/>
        <v>6.4497940167958179E-2</v>
      </c>
      <c r="J15" s="138">
        <f t="shared" si="2"/>
        <v>18302</v>
      </c>
      <c r="K15" s="139">
        <f t="shared" si="3"/>
        <v>-9.8095946159794778E-2</v>
      </c>
      <c r="L15" s="138">
        <f t="shared" si="4"/>
        <v>-32854</v>
      </c>
      <c r="M15" s="139">
        <f t="shared" si="5"/>
        <v>6.5834793057054877E-2</v>
      </c>
      <c r="N15" s="139">
        <f>H15/H11</f>
        <v>0.18616698037272469</v>
      </c>
      <c r="O15" s="138">
        <v>31625</v>
      </c>
      <c r="P15" s="138">
        <v>6781</v>
      </c>
      <c r="Q15" s="138">
        <v>16861</v>
      </c>
      <c r="R15" s="138">
        <v>24075</v>
      </c>
      <c r="S15" s="138">
        <v>28658</v>
      </c>
      <c r="T15" s="138">
        <v>32572</v>
      </c>
      <c r="U15" s="139">
        <f t="shared" si="6"/>
        <v>0.13657617419219759</v>
      </c>
      <c r="V15" s="138">
        <f t="shared" si="0"/>
        <v>3914</v>
      </c>
      <c r="W15" s="139">
        <f t="shared" si="7"/>
        <v>5.5634125036396156E-2</v>
      </c>
      <c r="X15" s="139">
        <f>IFERROR(T15/T11,"-")</f>
        <v>0.18843539382719621</v>
      </c>
    </row>
    <row r="16" spans="1:24" ht="15.75" x14ac:dyDescent="0.25">
      <c r="A16" s="79"/>
      <c r="B16" s="130" t="s">
        <v>45</v>
      </c>
      <c r="C16" s="131">
        <v>1082702</v>
      </c>
      <c r="D16" s="131">
        <v>319934</v>
      </c>
      <c r="E16" s="131">
        <v>324977</v>
      </c>
      <c r="F16" s="131">
        <v>1027252</v>
      </c>
      <c r="G16" s="131">
        <v>1094360</v>
      </c>
      <c r="H16" s="131">
        <v>1158457</v>
      </c>
      <c r="I16" s="132">
        <f t="shared" si="1"/>
        <v>5.8570305932234445E-2</v>
      </c>
      <c r="J16" s="131">
        <f t="shared" si="2"/>
        <v>64097</v>
      </c>
      <c r="K16" s="132">
        <f t="shared" si="3"/>
        <v>6.9968467777837384E-2</v>
      </c>
      <c r="L16" s="131">
        <f t="shared" si="4"/>
        <v>75755</v>
      </c>
      <c r="M16" s="132">
        <f t="shared" si="5"/>
        <v>0.25248632523843245</v>
      </c>
      <c r="N16" s="133">
        <f>H16/H16</f>
        <v>1</v>
      </c>
      <c r="O16" s="131">
        <v>109838</v>
      </c>
      <c r="P16" s="131">
        <v>21674</v>
      </c>
      <c r="Q16" s="131">
        <v>89457</v>
      </c>
      <c r="R16" s="131">
        <v>113209</v>
      </c>
      <c r="S16" s="131">
        <v>119521</v>
      </c>
      <c r="T16" s="131">
        <v>125080</v>
      </c>
      <c r="U16" s="132">
        <f t="shared" si="6"/>
        <v>4.6510655031333448E-2</v>
      </c>
      <c r="V16" s="131">
        <f t="shared" si="0"/>
        <v>5559</v>
      </c>
      <c r="W16" s="132">
        <f t="shared" si="7"/>
        <v>0.26161095166128234</v>
      </c>
      <c r="X16" s="133">
        <f>IFERROR(T16/T16,"-")</f>
        <v>1</v>
      </c>
    </row>
    <row r="17" spans="2:24" ht="15.75" x14ac:dyDescent="0.25">
      <c r="B17" s="134" t="s">
        <v>60</v>
      </c>
      <c r="C17" s="135">
        <v>602480</v>
      </c>
      <c r="D17" s="135">
        <v>179799</v>
      </c>
      <c r="E17" s="135">
        <v>158744</v>
      </c>
      <c r="F17" s="135">
        <v>618226</v>
      </c>
      <c r="G17" s="135">
        <v>671817</v>
      </c>
      <c r="H17" s="135">
        <v>719190</v>
      </c>
      <c r="I17" s="136">
        <f t="shared" si="1"/>
        <v>7.0514738388579135E-2</v>
      </c>
      <c r="J17" s="135">
        <f t="shared" si="2"/>
        <v>47373</v>
      </c>
      <c r="K17" s="136">
        <f t="shared" si="3"/>
        <v>0.19371597397423979</v>
      </c>
      <c r="L17" s="135">
        <f t="shared" si="4"/>
        <v>116710</v>
      </c>
      <c r="M17" s="136">
        <f t="shared" si="5"/>
        <v>0.15674784670318209</v>
      </c>
      <c r="N17" s="136">
        <f>H17/H16</f>
        <v>0.62081717318812868</v>
      </c>
      <c r="O17" s="135">
        <v>65787</v>
      </c>
      <c r="P17" s="135">
        <v>9727</v>
      </c>
      <c r="Q17" s="135">
        <v>54024</v>
      </c>
      <c r="R17" s="135">
        <v>71237</v>
      </c>
      <c r="S17" s="135">
        <v>73508</v>
      </c>
      <c r="T17" s="135">
        <v>79884</v>
      </c>
      <c r="U17" s="136">
        <f t="shared" si="6"/>
        <v>8.6738858355553061E-2</v>
      </c>
      <c r="V17" s="135">
        <f t="shared" si="0"/>
        <v>6376</v>
      </c>
      <c r="W17" s="136">
        <f t="shared" si="7"/>
        <v>0.16461923843064394</v>
      </c>
      <c r="X17" s="136">
        <f>IFERROR(T17/T16,"-")</f>
        <v>0.63866325551646941</v>
      </c>
    </row>
    <row r="18" spans="2:24" x14ac:dyDescent="0.25">
      <c r="B18" s="97" t="s">
        <v>140</v>
      </c>
      <c r="C18" s="52">
        <v>458218</v>
      </c>
      <c r="D18" s="52">
        <v>132244</v>
      </c>
      <c r="E18" s="52">
        <v>129922</v>
      </c>
      <c r="F18" s="52">
        <v>470401</v>
      </c>
      <c r="G18" s="52">
        <v>508477</v>
      </c>
      <c r="H18" s="52">
        <v>543447</v>
      </c>
      <c r="I18" s="98">
        <f t="shared" si="1"/>
        <v>6.8774005510573666E-2</v>
      </c>
      <c r="J18" s="52">
        <f t="shared" si="2"/>
        <v>34970</v>
      </c>
      <c r="K18" s="98">
        <f t="shared" si="3"/>
        <v>0.18600098643003982</v>
      </c>
      <c r="L18" s="52">
        <f t="shared" si="4"/>
        <v>85229</v>
      </c>
      <c r="M18" s="98">
        <f t="shared" si="5"/>
        <v>0.11844456547964266</v>
      </c>
      <c r="N18" s="98">
        <f>H18/H16</f>
        <v>0.46911279400098577</v>
      </c>
      <c r="O18" s="52">
        <v>50834</v>
      </c>
      <c r="P18" s="52">
        <v>8213</v>
      </c>
      <c r="Q18" s="52">
        <v>43604</v>
      </c>
      <c r="R18" s="52">
        <v>54881</v>
      </c>
      <c r="S18" s="52">
        <v>55616</v>
      </c>
      <c r="T18" s="52">
        <v>61026</v>
      </c>
      <c r="U18" s="98">
        <f t="shared" si="6"/>
        <v>9.7274165707710081E-2</v>
      </c>
      <c r="V18" s="52">
        <f t="shared" si="0"/>
        <v>5410</v>
      </c>
      <c r="W18" s="98">
        <f t="shared" si="7"/>
        <v>0.12682269641214777</v>
      </c>
      <c r="X18" s="98">
        <f>IFERROR(T18/T16,"-")</f>
        <v>0.48789574672209785</v>
      </c>
    </row>
    <row r="19" spans="2:24" x14ac:dyDescent="0.25">
      <c r="B19" s="97" t="s">
        <v>142</v>
      </c>
      <c r="C19" s="52">
        <v>144262</v>
      </c>
      <c r="D19" s="52">
        <v>47555</v>
      </c>
      <c r="E19" s="52">
        <v>28822</v>
      </c>
      <c r="F19" s="52">
        <v>147825</v>
      </c>
      <c r="G19" s="52">
        <v>163340</v>
      </c>
      <c r="H19" s="52">
        <v>175743</v>
      </c>
      <c r="I19" s="98">
        <f t="shared" si="1"/>
        <v>7.5933635361822072E-2</v>
      </c>
      <c r="J19" s="52">
        <f t="shared" si="2"/>
        <v>12403</v>
      </c>
      <c r="K19" s="98">
        <f t="shared" si="3"/>
        <v>0.21822101454298437</v>
      </c>
      <c r="L19" s="52">
        <f t="shared" si="4"/>
        <v>31481</v>
      </c>
      <c r="M19" s="98">
        <f t="shared" si="5"/>
        <v>3.8303281223539445E-2</v>
      </c>
      <c r="N19" s="98">
        <f>H19/H16</f>
        <v>0.15170437918714288</v>
      </c>
      <c r="O19" s="52">
        <v>14953</v>
      </c>
      <c r="P19" s="52">
        <v>1514</v>
      </c>
      <c r="Q19" s="52">
        <v>10420</v>
      </c>
      <c r="R19" s="52">
        <v>16356</v>
      </c>
      <c r="S19" s="52">
        <v>17892</v>
      </c>
      <c r="T19" s="52">
        <v>18858</v>
      </c>
      <c r="U19" s="98">
        <f t="shared" si="6"/>
        <v>5.39906103286385E-2</v>
      </c>
      <c r="V19" s="52">
        <f t="shared" si="0"/>
        <v>966</v>
      </c>
      <c r="W19" s="98">
        <f t="shared" si="7"/>
        <v>3.7796542018496179E-2</v>
      </c>
      <c r="X19" s="98">
        <f>IFERROR(T19/T16,"-")</f>
        <v>0.15076750879437159</v>
      </c>
    </row>
    <row r="20" spans="2:24" ht="16.5" thickBot="1" x14ac:dyDescent="0.3">
      <c r="B20" s="137" t="s">
        <v>63</v>
      </c>
      <c r="C20" s="138">
        <v>480222</v>
      </c>
      <c r="D20" s="138">
        <v>140135</v>
      </c>
      <c r="E20" s="138">
        <v>166233</v>
      </c>
      <c r="F20" s="138">
        <v>409026</v>
      </c>
      <c r="G20" s="138">
        <v>422543</v>
      </c>
      <c r="H20" s="138">
        <v>439267</v>
      </c>
      <c r="I20" s="139">
        <f t="shared" si="1"/>
        <v>3.9579403752990849E-2</v>
      </c>
      <c r="J20" s="138">
        <f t="shared" si="2"/>
        <v>16724</v>
      </c>
      <c r="K20" s="139">
        <f t="shared" si="3"/>
        <v>-8.5283473060376203E-2</v>
      </c>
      <c r="L20" s="138">
        <f t="shared" si="4"/>
        <v>-40955</v>
      </c>
      <c r="M20" s="139">
        <f t="shared" si="5"/>
        <v>9.5738478535250346E-2</v>
      </c>
      <c r="N20" s="139">
        <f>H20/H16</f>
        <v>0.37918282681187132</v>
      </c>
      <c r="O20" s="138">
        <v>44051</v>
      </c>
      <c r="P20" s="138">
        <v>11947</v>
      </c>
      <c r="Q20" s="138">
        <v>35433</v>
      </c>
      <c r="R20" s="138">
        <v>41972</v>
      </c>
      <c r="S20" s="138">
        <v>46013</v>
      </c>
      <c r="T20" s="138">
        <v>45196</v>
      </c>
      <c r="U20" s="139">
        <f t="shared" si="6"/>
        <v>-1.7755851607154538E-2</v>
      </c>
      <c r="V20" s="138">
        <f t="shared" si="0"/>
        <v>-817</v>
      </c>
      <c r="W20" s="139">
        <f t="shared" si="7"/>
        <v>9.6991713230638404E-2</v>
      </c>
      <c r="X20" s="139">
        <f>IFERROR(T20/T16,"-")</f>
        <v>0.36133674448353054</v>
      </c>
    </row>
    <row r="21" spans="2:24" ht="15.75" x14ac:dyDescent="0.25">
      <c r="B21" s="130" t="s">
        <v>46</v>
      </c>
      <c r="C21" s="131">
        <v>36869</v>
      </c>
      <c r="D21" s="131">
        <v>11628</v>
      </c>
      <c r="E21" s="131">
        <v>14685</v>
      </c>
      <c r="F21" s="131">
        <v>29058</v>
      </c>
      <c r="G21" s="131">
        <v>41308</v>
      </c>
      <c r="H21" s="131">
        <v>35995</v>
      </c>
      <c r="I21" s="132">
        <f t="shared" si="1"/>
        <v>-0.12861915367483301</v>
      </c>
      <c r="J21" s="131">
        <f t="shared" si="2"/>
        <v>-5313</v>
      </c>
      <c r="K21" s="132">
        <f t="shared" si="3"/>
        <v>-2.3705552089831605E-2</v>
      </c>
      <c r="L21" s="131">
        <f t="shared" si="4"/>
        <v>-874</v>
      </c>
      <c r="M21" s="132">
        <f t="shared" si="5"/>
        <v>7.845129579222513E-3</v>
      </c>
      <c r="N21" s="133">
        <f>H21/H21</f>
        <v>1</v>
      </c>
      <c r="O21" s="131">
        <v>3489</v>
      </c>
      <c r="P21" s="131">
        <v>283</v>
      </c>
      <c r="Q21" s="131">
        <v>3184</v>
      </c>
      <c r="R21" s="131">
        <v>3407</v>
      </c>
      <c r="S21" s="131">
        <v>4248</v>
      </c>
      <c r="T21" s="131">
        <v>3960</v>
      </c>
      <c r="U21" s="132">
        <f t="shared" si="6"/>
        <v>-6.7796610169491567E-2</v>
      </c>
      <c r="V21" s="131">
        <f t="shared" si="0"/>
        <v>-288</v>
      </c>
      <c r="W21" s="132">
        <f t="shared" si="7"/>
        <v>7.8731241536449306E-3</v>
      </c>
      <c r="X21" s="133">
        <f>IFERROR(T21/T21,"-")</f>
        <v>1</v>
      </c>
    </row>
    <row r="22" spans="2:24" ht="15.75" x14ac:dyDescent="0.25">
      <c r="B22" s="134" t="s">
        <v>60</v>
      </c>
      <c r="C22" s="135">
        <v>31798</v>
      </c>
      <c r="D22" s="135">
        <v>9750</v>
      </c>
      <c r="E22" s="135">
        <v>14685</v>
      </c>
      <c r="F22" s="135">
        <v>29058</v>
      </c>
      <c r="G22" s="135">
        <v>40794</v>
      </c>
      <c r="H22" s="135">
        <v>35457</v>
      </c>
      <c r="I22" s="136">
        <f t="shared" si="1"/>
        <v>-0.13082806295043392</v>
      </c>
      <c r="J22" s="135">
        <f t="shared" si="2"/>
        <v>-5337</v>
      </c>
      <c r="K22" s="136">
        <f t="shared" si="3"/>
        <v>0.11507013019686774</v>
      </c>
      <c r="L22" s="135">
        <f t="shared" si="4"/>
        <v>3659</v>
      </c>
      <c r="M22" s="136">
        <f t="shared" si="5"/>
        <v>7.7278721903178962E-3</v>
      </c>
      <c r="N22" s="136">
        <f>H22/H21</f>
        <v>0.98505347964995138</v>
      </c>
      <c r="O22" s="135">
        <v>2763</v>
      </c>
      <c r="P22" s="135">
        <v>283</v>
      </c>
      <c r="Q22" s="135">
        <v>3184</v>
      </c>
      <c r="R22" s="135">
        <v>3407</v>
      </c>
      <c r="S22" s="135">
        <v>4198</v>
      </c>
      <c r="T22" s="135">
        <v>3898</v>
      </c>
      <c r="U22" s="136">
        <f t="shared" si="6"/>
        <v>-7.1462601238685086E-2</v>
      </c>
      <c r="V22" s="135">
        <f t="shared" si="0"/>
        <v>-300</v>
      </c>
      <c r="W22" s="136">
        <f t="shared" si="7"/>
        <v>7.8731241536449306E-3</v>
      </c>
      <c r="X22" s="136">
        <f>IFERROR(T22/T21,"-")</f>
        <v>0.9843434343434343</v>
      </c>
    </row>
    <row r="23" spans="2:24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2"/>
        <v>0</v>
      </c>
      <c r="K23" s="98" t="str">
        <f t="shared" si="3"/>
        <v>-</v>
      </c>
      <c r="L23" s="52">
        <f t="shared" si="4"/>
        <v>0</v>
      </c>
      <c r="M23" s="98">
        <f t="shared" si="5"/>
        <v>0</v>
      </c>
      <c r="N23" s="98">
        <f>H23/H21</f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98" t="str">
        <f t="shared" si="6"/>
        <v>-</v>
      </c>
      <c r="V23" s="52">
        <f t="shared" si="0"/>
        <v>0</v>
      </c>
      <c r="W23" s="98">
        <f t="shared" si="7"/>
        <v>0</v>
      </c>
      <c r="X23" s="98">
        <f>IFERROR(T23/T21,"-")</f>
        <v>0</v>
      </c>
    </row>
    <row r="24" spans="2:24" x14ac:dyDescent="0.25">
      <c r="B24" s="97" t="s">
        <v>142</v>
      </c>
      <c r="C24" s="52">
        <v>0</v>
      </c>
      <c r="D24" s="52">
        <v>1558</v>
      </c>
      <c r="E24" s="52">
        <v>3463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2"/>
        <v>0</v>
      </c>
      <c r="K24" s="98" t="str">
        <f t="shared" si="3"/>
        <v>-</v>
      </c>
      <c r="L24" s="52">
        <f t="shared" si="4"/>
        <v>0</v>
      </c>
      <c r="M24" s="98">
        <f t="shared" si="5"/>
        <v>0</v>
      </c>
      <c r="N24" s="98">
        <f>H24/H21</f>
        <v>0</v>
      </c>
      <c r="O24" s="52">
        <v>0</v>
      </c>
      <c r="P24" s="52">
        <v>283</v>
      </c>
      <c r="Q24" s="52">
        <v>0</v>
      </c>
      <c r="R24" s="52">
        <v>0</v>
      </c>
      <c r="S24" s="52">
        <v>0</v>
      </c>
      <c r="T24" s="52">
        <v>0</v>
      </c>
      <c r="U24" s="98" t="str">
        <f t="shared" si="6"/>
        <v>-</v>
      </c>
      <c r="V24" s="52">
        <f t="shared" si="0"/>
        <v>0</v>
      </c>
      <c r="W24" s="98">
        <f t="shared" si="7"/>
        <v>0</v>
      </c>
      <c r="X24" s="98">
        <f>IFERROR(T24/T21,"-")</f>
        <v>0</v>
      </c>
    </row>
    <row r="25" spans="2:24" ht="16.5" thickBot="1" x14ac:dyDescent="0.3">
      <c r="B25" s="137" t="s">
        <v>63</v>
      </c>
      <c r="C25" s="138">
        <v>5071</v>
      </c>
      <c r="D25" s="138">
        <v>1878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2"/>
        <v>0</v>
      </c>
      <c r="K25" s="139">
        <f t="shared" si="3"/>
        <v>-1</v>
      </c>
      <c r="L25" s="138">
        <f t="shared" si="4"/>
        <v>-5071</v>
      </c>
      <c r="M25" s="139">
        <f t="shared" si="5"/>
        <v>0</v>
      </c>
      <c r="N25" s="139">
        <f>H25/H21</f>
        <v>0</v>
      </c>
      <c r="O25" s="138">
        <v>726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9" t="str">
        <f t="shared" si="6"/>
        <v>-</v>
      </c>
      <c r="V25" s="138">
        <f t="shared" si="0"/>
        <v>0</v>
      </c>
      <c r="W25" s="139">
        <f t="shared" si="7"/>
        <v>0</v>
      </c>
      <c r="X25" s="139">
        <f>IFERROR(T25/T21,"-")</f>
        <v>0</v>
      </c>
    </row>
    <row r="26" spans="2:24" ht="15.75" x14ac:dyDescent="0.25">
      <c r="B26" s="130" t="s">
        <v>47</v>
      </c>
      <c r="C26" s="131">
        <v>116760</v>
      </c>
      <c r="D26" s="131">
        <v>41527</v>
      </c>
      <c r="E26" s="131">
        <v>47843</v>
      </c>
      <c r="F26" s="131">
        <v>132337</v>
      </c>
      <c r="G26" s="131">
        <v>154946</v>
      </c>
      <c r="H26" s="131">
        <v>200452</v>
      </c>
      <c r="I26" s="132">
        <f t="shared" si="1"/>
        <v>0.29368941437662155</v>
      </c>
      <c r="J26" s="131">
        <f t="shared" si="2"/>
        <v>45506</v>
      </c>
      <c r="K26" s="132">
        <f t="shared" si="3"/>
        <v>0.71678657074340535</v>
      </c>
      <c r="L26" s="131">
        <f t="shared" si="4"/>
        <v>83692</v>
      </c>
      <c r="M26" s="132">
        <f t="shared" si="5"/>
        <v>4.3688621042208955E-2</v>
      </c>
      <c r="N26" s="133">
        <f>H26/H26</f>
        <v>1</v>
      </c>
      <c r="O26" s="131">
        <v>13119</v>
      </c>
      <c r="P26" s="131">
        <v>4583</v>
      </c>
      <c r="Q26" s="131">
        <v>13659</v>
      </c>
      <c r="R26" s="131">
        <v>14777</v>
      </c>
      <c r="S26" s="131">
        <v>17351</v>
      </c>
      <c r="T26" s="131">
        <v>24595</v>
      </c>
      <c r="U26" s="132">
        <f t="shared" si="6"/>
        <v>0.41749755057345395</v>
      </c>
      <c r="V26" s="131">
        <f t="shared" si="0"/>
        <v>7244</v>
      </c>
      <c r="W26" s="132">
        <f t="shared" si="7"/>
        <v>3.414768289357533E-2</v>
      </c>
      <c r="X26" s="133">
        <f>IFERROR(T26/T26,"-")</f>
        <v>1</v>
      </c>
    </row>
    <row r="27" spans="2:24" ht="15.75" x14ac:dyDescent="0.25">
      <c r="B27" s="134" t="s">
        <v>60</v>
      </c>
      <c r="C27" s="135">
        <v>115401</v>
      </c>
      <c r="D27" s="135">
        <v>40665</v>
      </c>
      <c r="E27" s="135">
        <v>44291</v>
      </c>
      <c r="F27" s="135">
        <v>124085</v>
      </c>
      <c r="G27" s="135">
        <v>147548</v>
      </c>
      <c r="H27" s="135">
        <v>167311</v>
      </c>
      <c r="I27" s="136">
        <f t="shared" si="1"/>
        <v>0.13394285249545912</v>
      </c>
      <c r="J27" s="135">
        <f t="shared" si="2"/>
        <v>19763</v>
      </c>
      <c r="K27" s="136">
        <f t="shared" si="3"/>
        <v>0.44982279183022666</v>
      </c>
      <c r="L27" s="135">
        <f t="shared" si="4"/>
        <v>51910</v>
      </c>
      <c r="M27" s="136">
        <f t="shared" si="5"/>
        <v>3.6465522295577105E-2</v>
      </c>
      <c r="N27" s="136">
        <f>H27/H26</f>
        <v>0.83466864885359093</v>
      </c>
      <c r="O27" s="135">
        <v>13046</v>
      </c>
      <c r="P27" s="135">
        <v>4531</v>
      </c>
      <c r="Q27" s="135">
        <v>11557</v>
      </c>
      <c r="R27" s="135">
        <v>13795</v>
      </c>
      <c r="S27" s="135">
        <v>16481</v>
      </c>
      <c r="T27" s="135">
        <v>21060</v>
      </c>
      <c r="U27" s="136">
        <f t="shared" si="6"/>
        <v>0.27783508282264435</v>
      </c>
      <c r="V27" s="135">
        <f t="shared" si="0"/>
        <v>4579</v>
      </c>
      <c r="W27" s="136">
        <f t="shared" si="7"/>
        <v>3.1878411417532088E-2</v>
      </c>
      <c r="X27" s="136">
        <f>IFERROR(T27/T26,"-")</f>
        <v>0.85627159991868262</v>
      </c>
    </row>
    <row r="28" spans="2:24" x14ac:dyDescent="0.25">
      <c r="B28" s="97" t="s">
        <v>140</v>
      </c>
      <c r="C28" s="52">
        <v>104335</v>
      </c>
      <c r="D28" s="52">
        <v>27988</v>
      </c>
      <c r="E28" s="52">
        <v>44291</v>
      </c>
      <c r="F28" s="52">
        <v>0</v>
      </c>
      <c r="G28" s="52">
        <v>86395</v>
      </c>
      <c r="H28" s="52">
        <v>0</v>
      </c>
      <c r="I28" s="98">
        <f t="shared" si="1"/>
        <v>-1</v>
      </c>
      <c r="J28" s="52">
        <f t="shared" si="2"/>
        <v>-86395</v>
      </c>
      <c r="K28" s="98">
        <f t="shared" si="3"/>
        <v>-1</v>
      </c>
      <c r="L28" s="52">
        <f t="shared" si="4"/>
        <v>-104335</v>
      </c>
      <c r="M28" s="98">
        <f t="shared" si="5"/>
        <v>0</v>
      </c>
      <c r="N28" s="98">
        <f>H28/H26</f>
        <v>0</v>
      </c>
      <c r="O28" s="52">
        <v>11878</v>
      </c>
      <c r="P28" s="52">
        <v>0</v>
      </c>
      <c r="Q28" s="52">
        <v>11557</v>
      </c>
      <c r="R28" s="52">
        <v>0</v>
      </c>
      <c r="S28" s="52">
        <v>16481</v>
      </c>
      <c r="T28" s="52">
        <v>0</v>
      </c>
      <c r="U28" s="98">
        <f t="shared" si="6"/>
        <v>-1</v>
      </c>
      <c r="V28" s="52">
        <f t="shared" si="0"/>
        <v>-16481</v>
      </c>
      <c r="W28" s="98">
        <f t="shared" si="7"/>
        <v>0</v>
      </c>
      <c r="X28" s="98">
        <f>IFERROR(T28/T26,"-")</f>
        <v>0</v>
      </c>
    </row>
    <row r="29" spans="2:24" ht="15.75" thickBot="1" x14ac:dyDescent="0.3">
      <c r="B29" s="97" t="s">
        <v>142</v>
      </c>
      <c r="C29" s="52">
        <v>11066</v>
      </c>
      <c r="D29" s="52">
        <v>1940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1"/>
        <v>-</v>
      </c>
      <c r="J29" s="52">
        <f t="shared" si="2"/>
        <v>0</v>
      </c>
      <c r="K29" s="98">
        <f t="shared" si="3"/>
        <v>-1</v>
      </c>
      <c r="L29" s="52">
        <f t="shared" si="4"/>
        <v>-11066</v>
      </c>
      <c r="M29" s="98">
        <f t="shared" si="5"/>
        <v>0</v>
      </c>
      <c r="N29" s="98">
        <f>H29/H26</f>
        <v>0</v>
      </c>
      <c r="O29" s="52">
        <v>1168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98" t="str">
        <f t="shared" si="6"/>
        <v>-</v>
      </c>
      <c r="V29" s="52">
        <f t="shared" si="0"/>
        <v>0</v>
      </c>
      <c r="W29" s="98">
        <f t="shared" si="7"/>
        <v>0</v>
      </c>
      <c r="X29" s="98">
        <f>IFERROR(T29/T26,"-")</f>
        <v>0</v>
      </c>
    </row>
    <row r="30" spans="2:24" ht="15.75" x14ac:dyDescent="0.25">
      <c r="B30" s="130" t="s">
        <v>48</v>
      </c>
      <c r="C30" s="131">
        <v>662992</v>
      </c>
      <c r="D30" s="131">
        <v>196369</v>
      </c>
      <c r="E30" s="131">
        <v>262585</v>
      </c>
      <c r="F30" s="131">
        <v>587373</v>
      </c>
      <c r="G30" s="131">
        <v>669254</v>
      </c>
      <c r="H30" s="131">
        <v>773150</v>
      </c>
      <c r="I30" s="132">
        <f t="shared" si="1"/>
        <v>0.15524150770858292</v>
      </c>
      <c r="J30" s="131">
        <f t="shared" si="2"/>
        <v>103896</v>
      </c>
      <c r="K30" s="132">
        <f t="shared" si="3"/>
        <v>0.16615283442334139</v>
      </c>
      <c r="L30" s="131">
        <f t="shared" si="4"/>
        <v>110158</v>
      </c>
      <c r="M30" s="132">
        <f t="shared" si="5"/>
        <v>0.16850845767956346</v>
      </c>
      <c r="N30" s="133">
        <f>H30/H30</f>
        <v>1</v>
      </c>
      <c r="O30" s="131">
        <v>66991</v>
      </c>
      <c r="P30" s="131">
        <v>14861</v>
      </c>
      <c r="Q30" s="131">
        <v>52374</v>
      </c>
      <c r="R30" s="131">
        <v>64171</v>
      </c>
      <c r="S30" s="131">
        <v>70925</v>
      </c>
      <c r="T30" s="131">
        <v>81853</v>
      </c>
      <c r="U30" s="132">
        <f t="shared" si="6"/>
        <v>0.15407825167430378</v>
      </c>
      <c r="V30" s="131">
        <f t="shared" si="0"/>
        <v>10928</v>
      </c>
      <c r="W30" s="132">
        <f t="shared" si="7"/>
        <v>0.14829065161830021</v>
      </c>
      <c r="X30" s="133">
        <f>IFERROR(T30/T30,"-")</f>
        <v>1</v>
      </c>
    </row>
    <row r="31" spans="2:24" ht="15.75" x14ac:dyDescent="0.25">
      <c r="B31" s="134" t="s">
        <v>60</v>
      </c>
      <c r="C31" s="135">
        <v>528667</v>
      </c>
      <c r="D31" s="135">
        <v>158448</v>
      </c>
      <c r="E31" s="135">
        <v>210744</v>
      </c>
      <c r="F31" s="135">
        <v>474438</v>
      </c>
      <c r="G31" s="135">
        <v>546108</v>
      </c>
      <c r="H31" s="135">
        <v>623726</v>
      </c>
      <c r="I31" s="136">
        <f t="shared" si="1"/>
        <v>0.14212939565067706</v>
      </c>
      <c r="J31" s="135">
        <f t="shared" si="2"/>
        <v>77618</v>
      </c>
      <c r="K31" s="136">
        <f t="shared" si="3"/>
        <v>0.17980883996920549</v>
      </c>
      <c r="L31" s="135">
        <f t="shared" si="4"/>
        <v>95059</v>
      </c>
      <c r="M31" s="136">
        <f t="shared" si="5"/>
        <v>0.13594141663925938</v>
      </c>
      <c r="N31" s="136">
        <f>H31/H30</f>
        <v>0.80673349285390938</v>
      </c>
      <c r="O31" s="135">
        <v>54932</v>
      </c>
      <c r="P31" s="135">
        <v>10972</v>
      </c>
      <c r="Q31" s="135">
        <v>43181</v>
      </c>
      <c r="R31" s="135">
        <v>50768</v>
      </c>
      <c r="S31" s="135">
        <v>58960</v>
      </c>
      <c r="T31" s="135">
        <v>66534</v>
      </c>
      <c r="U31" s="136">
        <f t="shared" si="6"/>
        <v>0.12845997286295785</v>
      </c>
      <c r="V31" s="135">
        <f t="shared" si="0"/>
        <v>7574</v>
      </c>
      <c r="W31" s="136">
        <f t="shared" si="7"/>
        <v>0.11731810009751859</v>
      </c>
      <c r="X31" s="136">
        <f>IFERROR(T31/T30,"-")</f>
        <v>0.81284742159725365</v>
      </c>
    </row>
    <row r="32" spans="2:24" x14ac:dyDescent="0.25">
      <c r="B32" s="97" t="s">
        <v>140</v>
      </c>
      <c r="C32" s="52">
        <v>419129</v>
      </c>
      <c r="D32" s="52">
        <v>128814</v>
      </c>
      <c r="E32" s="52">
        <v>157552</v>
      </c>
      <c r="F32" s="52">
        <v>391658</v>
      </c>
      <c r="G32" s="52">
        <v>460097</v>
      </c>
      <c r="H32" s="52">
        <v>525364</v>
      </c>
      <c r="I32" s="98">
        <f t="shared" si="1"/>
        <v>0.14185486973399097</v>
      </c>
      <c r="J32" s="52">
        <f t="shared" si="2"/>
        <v>65267</v>
      </c>
      <c r="K32" s="98">
        <f t="shared" si="3"/>
        <v>0.25346611663712126</v>
      </c>
      <c r="L32" s="52">
        <f t="shared" si="4"/>
        <v>106235</v>
      </c>
      <c r="M32" s="98">
        <f t="shared" si="5"/>
        <v>0.11450336591911812</v>
      </c>
      <c r="N32" s="98">
        <f>H32/H30</f>
        <v>0.67951109099139884</v>
      </c>
      <c r="O32" s="52">
        <v>44583</v>
      </c>
      <c r="P32" s="52">
        <v>8592</v>
      </c>
      <c r="Q32" s="52">
        <v>33204</v>
      </c>
      <c r="R32" s="52">
        <v>43447</v>
      </c>
      <c r="S32" s="52">
        <v>50542</v>
      </c>
      <c r="T32" s="52">
        <v>55323</v>
      </c>
      <c r="U32" s="98">
        <f t="shared" si="6"/>
        <v>9.4594594594594517E-2</v>
      </c>
      <c r="V32" s="52">
        <f t="shared" si="0"/>
        <v>4781</v>
      </c>
      <c r="W32" s="98">
        <f t="shared" si="7"/>
        <v>0.10040024217887035</v>
      </c>
      <c r="X32" s="98">
        <f>IFERROR(T32/T30,"-")</f>
        <v>0.67588237450062916</v>
      </c>
    </row>
    <row r="33" spans="2:24" x14ac:dyDescent="0.25">
      <c r="B33" s="97" t="s">
        <v>142</v>
      </c>
      <c r="C33" s="52">
        <v>109538</v>
      </c>
      <c r="D33" s="52">
        <v>29634</v>
      </c>
      <c r="E33" s="52">
        <v>53192</v>
      </c>
      <c r="F33" s="52">
        <v>82780</v>
      </c>
      <c r="G33" s="52">
        <v>86011</v>
      </c>
      <c r="H33" s="52">
        <v>98362</v>
      </c>
      <c r="I33" s="98">
        <f t="shared" si="1"/>
        <v>0.14359791189499016</v>
      </c>
      <c r="J33" s="52">
        <f t="shared" si="2"/>
        <v>12351</v>
      </c>
      <c r="K33" s="98">
        <f t="shared" si="3"/>
        <v>-0.10202851978308902</v>
      </c>
      <c r="L33" s="52">
        <f t="shared" si="4"/>
        <v>-11176</v>
      </c>
      <c r="M33" s="98">
        <f t="shared" si="5"/>
        <v>2.1438050720141266E-2</v>
      </c>
      <c r="N33" s="98">
        <f>H33/H30</f>
        <v>0.12722240186251052</v>
      </c>
      <c r="O33" s="52">
        <v>10349</v>
      </c>
      <c r="P33" s="52">
        <v>2380</v>
      </c>
      <c r="Q33" s="52">
        <v>9977</v>
      </c>
      <c r="R33" s="52">
        <v>7321</v>
      </c>
      <c r="S33" s="52">
        <v>8418</v>
      </c>
      <c r="T33" s="52">
        <v>11211</v>
      </c>
      <c r="U33" s="98">
        <f t="shared" si="6"/>
        <v>0.33178902352102635</v>
      </c>
      <c r="V33" s="52">
        <f t="shared" si="0"/>
        <v>2793</v>
      </c>
      <c r="W33" s="98">
        <f t="shared" si="7"/>
        <v>1.6917857918648235E-2</v>
      </c>
      <c r="X33" s="98">
        <f>IFERROR(T33/T30,"-")</f>
        <v>0.13696504709662444</v>
      </c>
    </row>
    <row r="34" spans="2:24" ht="16.5" thickBot="1" x14ac:dyDescent="0.3">
      <c r="B34" s="137" t="s">
        <v>63</v>
      </c>
      <c r="C34" s="138">
        <v>134325</v>
      </c>
      <c r="D34" s="138">
        <v>37921</v>
      </c>
      <c r="E34" s="138">
        <v>51841</v>
      </c>
      <c r="F34" s="138">
        <v>112935</v>
      </c>
      <c r="G34" s="138">
        <v>123146</v>
      </c>
      <c r="H34" s="138">
        <v>149424</v>
      </c>
      <c r="I34" s="139">
        <f t="shared" si="1"/>
        <v>0.21338898543192641</v>
      </c>
      <c r="J34" s="138">
        <f t="shared" si="2"/>
        <v>26278</v>
      </c>
      <c r="K34" s="139">
        <f t="shared" si="3"/>
        <v>0.11240647682858729</v>
      </c>
      <c r="L34" s="138">
        <f t="shared" si="4"/>
        <v>15099</v>
      </c>
      <c r="M34" s="139">
        <f t="shared" si="5"/>
        <v>3.2567041040304071E-2</v>
      </c>
      <c r="N34" s="139">
        <f>H34/H30</f>
        <v>0.19326650714609067</v>
      </c>
      <c r="O34" s="138">
        <v>12059</v>
      </c>
      <c r="P34" s="138">
        <v>3889</v>
      </c>
      <c r="Q34" s="138">
        <v>9193</v>
      </c>
      <c r="R34" s="138">
        <v>13403</v>
      </c>
      <c r="S34" s="138">
        <v>11965</v>
      </c>
      <c r="T34" s="138">
        <v>15319</v>
      </c>
      <c r="U34" s="139">
        <f t="shared" si="6"/>
        <v>0.28031759297952363</v>
      </c>
      <c r="V34" s="138">
        <f t="shared" si="0"/>
        <v>3354</v>
      </c>
      <c r="W34" s="139">
        <f t="shared" si="7"/>
        <v>3.0972551520781627E-2</v>
      </c>
      <c r="X34" s="139">
        <f>IFERROR(T34/T30,"-")</f>
        <v>0.18715257840274638</v>
      </c>
    </row>
    <row r="35" spans="2:24" ht="15.75" x14ac:dyDescent="0.25">
      <c r="B35" s="130" t="s">
        <v>49</v>
      </c>
      <c r="C35" s="131">
        <v>44100</v>
      </c>
      <c r="D35" s="131">
        <v>19059</v>
      </c>
      <c r="E35" s="131">
        <v>24453</v>
      </c>
      <c r="F35" s="131">
        <v>41481</v>
      </c>
      <c r="G35" s="131">
        <v>48608</v>
      </c>
      <c r="H35" s="131">
        <v>46696</v>
      </c>
      <c r="I35" s="132">
        <f t="shared" si="1"/>
        <v>-3.9335088874259405E-2</v>
      </c>
      <c r="J35" s="131">
        <f t="shared" si="2"/>
        <v>-1912</v>
      </c>
      <c r="K35" s="132">
        <f t="shared" si="3"/>
        <v>5.8866213151927527E-2</v>
      </c>
      <c r="L35" s="131">
        <f t="shared" si="4"/>
        <v>2596</v>
      </c>
      <c r="M35" s="132">
        <f t="shared" si="5"/>
        <v>1.0177418275632018E-2</v>
      </c>
      <c r="N35" s="133">
        <f>H35/H35</f>
        <v>1</v>
      </c>
      <c r="O35" s="131">
        <v>4677</v>
      </c>
      <c r="P35" s="131">
        <v>1764</v>
      </c>
      <c r="Q35" s="131">
        <v>3380</v>
      </c>
      <c r="R35" s="131">
        <v>4025</v>
      </c>
      <c r="S35" s="131">
        <v>4419</v>
      </c>
      <c r="T35" s="131">
        <v>4919</v>
      </c>
      <c r="U35" s="132">
        <f t="shared" si="6"/>
        <v>0.11314777098891149</v>
      </c>
      <c r="V35" s="131">
        <f t="shared" si="0"/>
        <v>500</v>
      </c>
      <c r="W35" s="132">
        <f t="shared" si="7"/>
        <v>9.3012400112770319E-3</v>
      </c>
      <c r="X35" s="133">
        <f>IFERROR(T35/T35,"-")</f>
        <v>1</v>
      </c>
    </row>
    <row r="36" spans="2:24" ht="15.75" x14ac:dyDescent="0.25">
      <c r="B36" s="134" t="s">
        <v>60</v>
      </c>
      <c r="C36" s="135">
        <v>44100</v>
      </c>
      <c r="D36" s="135">
        <v>19059</v>
      </c>
      <c r="E36" s="135">
        <v>24453</v>
      </c>
      <c r="F36" s="135">
        <v>41481</v>
      </c>
      <c r="G36" s="135">
        <v>48608</v>
      </c>
      <c r="H36" s="135">
        <v>46696</v>
      </c>
      <c r="I36" s="136">
        <f t="shared" si="1"/>
        <v>-3.9335088874259405E-2</v>
      </c>
      <c r="J36" s="135">
        <f t="shared" si="2"/>
        <v>-1912</v>
      </c>
      <c r="K36" s="136">
        <f t="shared" si="3"/>
        <v>5.8866213151927527E-2</v>
      </c>
      <c r="L36" s="135">
        <f t="shared" si="4"/>
        <v>2596</v>
      </c>
      <c r="M36" s="136">
        <f t="shared" si="5"/>
        <v>1.0177418275632018E-2</v>
      </c>
      <c r="N36" s="136">
        <f>H36/H35</f>
        <v>1</v>
      </c>
      <c r="O36" s="135">
        <v>4677</v>
      </c>
      <c r="P36" s="135">
        <v>1764</v>
      </c>
      <c r="Q36" s="135">
        <v>3380</v>
      </c>
      <c r="R36" s="135">
        <v>4025</v>
      </c>
      <c r="S36" s="135">
        <v>4419</v>
      </c>
      <c r="T36" s="135">
        <v>4919</v>
      </c>
      <c r="U36" s="136">
        <f t="shared" si="6"/>
        <v>0.11314777098891149</v>
      </c>
      <c r="V36" s="135">
        <f t="shared" si="0"/>
        <v>500</v>
      </c>
      <c r="W36" s="136">
        <f t="shared" si="7"/>
        <v>9.3012400112770319E-3</v>
      </c>
      <c r="X36" s="136">
        <f>IFERROR(T36/T35,"-")</f>
        <v>1</v>
      </c>
    </row>
    <row r="37" spans="2:24" x14ac:dyDescent="0.25">
      <c r="B37" s="97" t="s">
        <v>140</v>
      </c>
      <c r="C37" s="52">
        <v>33709</v>
      </c>
      <c r="D37" s="52">
        <v>8693</v>
      </c>
      <c r="E37" s="52">
        <v>0</v>
      </c>
      <c r="F37" s="52">
        <v>25644</v>
      </c>
      <c r="G37" s="52">
        <v>34429</v>
      </c>
      <c r="H37" s="52">
        <v>40518</v>
      </c>
      <c r="I37" s="98">
        <f t="shared" si="1"/>
        <v>0.17685671962589677</v>
      </c>
      <c r="J37" s="52">
        <f t="shared" si="2"/>
        <v>6089</v>
      </c>
      <c r="K37" s="98">
        <f t="shared" si="3"/>
        <v>0.20199353288439292</v>
      </c>
      <c r="L37" s="52">
        <f t="shared" si="4"/>
        <v>6809</v>
      </c>
      <c r="M37" s="98">
        <f t="shared" si="5"/>
        <v>8.8309198580618919E-3</v>
      </c>
      <c r="N37" s="98">
        <f>H37/H35</f>
        <v>0.86769744731882814</v>
      </c>
      <c r="O37" s="52">
        <v>3774</v>
      </c>
      <c r="P37" s="52">
        <v>0</v>
      </c>
      <c r="Q37" s="52">
        <v>0</v>
      </c>
      <c r="R37" s="52">
        <v>3524</v>
      </c>
      <c r="S37" s="52">
        <v>3716</v>
      </c>
      <c r="T37" s="52">
        <v>4146</v>
      </c>
      <c r="U37" s="98">
        <f t="shared" si="6"/>
        <v>0.11571582346609266</v>
      </c>
      <c r="V37" s="52">
        <f t="shared" si="0"/>
        <v>430</v>
      </c>
      <c r="W37" s="98">
        <f t="shared" si="7"/>
        <v>8.1434956024199392E-3</v>
      </c>
      <c r="X37" s="98">
        <f>IFERROR(T37/T35,"-")</f>
        <v>0.84285423866639564</v>
      </c>
    </row>
    <row r="38" spans="2:24" ht="15.75" thickBot="1" x14ac:dyDescent="0.3">
      <c r="B38" s="97" t="s">
        <v>142</v>
      </c>
      <c r="C38" s="52">
        <v>10391</v>
      </c>
      <c r="D38" s="52">
        <v>4061</v>
      </c>
      <c r="E38" s="52">
        <v>0</v>
      </c>
      <c r="F38" s="52">
        <v>3393</v>
      </c>
      <c r="G38" s="52">
        <v>5194</v>
      </c>
      <c r="H38" s="52">
        <v>6178</v>
      </c>
      <c r="I38" s="98">
        <f t="shared" si="1"/>
        <v>0.18944936465152096</v>
      </c>
      <c r="J38" s="52">
        <f t="shared" si="2"/>
        <v>984</v>
      </c>
      <c r="K38" s="98">
        <f t="shared" si="3"/>
        <v>-0.40544702146087963</v>
      </c>
      <c r="L38" s="52">
        <f t="shared" si="4"/>
        <v>-4213</v>
      </c>
      <c r="M38" s="98">
        <f t="shared" si="5"/>
        <v>1.3464984175701261E-3</v>
      </c>
      <c r="N38" s="98">
        <f>H38/H35</f>
        <v>0.13230255268117183</v>
      </c>
      <c r="O38" s="52">
        <v>903</v>
      </c>
      <c r="P38" s="52">
        <v>0</v>
      </c>
      <c r="Q38" s="52">
        <v>0</v>
      </c>
      <c r="R38" s="52">
        <v>501</v>
      </c>
      <c r="S38" s="52">
        <v>703</v>
      </c>
      <c r="T38" s="52">
        <v>773</v>
      </c>
      <c r="U38" s="98">
        <f t="shared" si="6"/>
        <v>9.9573257467994392E-2</v>
      </c>
      <c r="V38" s="52">
        <f t="shared" si="0"/>
        <v>70</v>
      </c>
      <c r="W38" s="98">
        <f t="shared" si="7"/>
        <v>1.1577444088570915E-3</v>
      </c>
      <c r="X38" s="98">
        <f>IFERROR(T38/T35,"-")</f>
        <v>0.15714576133360439</v>
      </c>
    </row>
    <row r="39" spans="2:24" ht="15.75" x14ac:dyDescent="0.25">
      <c r="B39" s="130" t="s">
        <v>50</v>
      </c>
      <c r="C39" s="131">
        <v>119184</v>
      </c>
      <c r="D39" s="131">
        <v>64241</v>
      </c>
      <c r="E39" s="131">
        <v>83177</v>
      </c>
      <c r="F39" s="131">
        <v>166144</v>
      </c>
      <c r="G39" s="131">
        <v>213829</v>
      </c>
      <c r="H39" s="131">
        <v>202567</v>
      </c>
      <c r="I39" s="132">
        <f t="shared" si="1"/>
        <v>-5.2668253604515769E-2</v>
      </c>
      <c r="J39" s="131">
        <f t="shared" si="2"/>
        <v>-11262</v>
      </c>
      <c r="K39" s="132">
        <f t="shared" si="3"/>
        <v>0.69961572023090346</v>
      </c>
      <c r="L39" s="131">
        <f t="shared" si="4"/>
        <v>83383</v>
      </c>
      <c r="M39" s="132">
        <f t="shared" si="5"/>
        <v>4.414958642795852E-2</v>
      </c>
      <c r="N39" s="133">
        <f>H39/H39</f>
        <v>1</v>
      </c>
      <c r="O39" s="131">
        <v>11916</v>
      </c>
      <c r="P39" s="131">
        <v>4520</v>
      </c>
      <c r="Q39" s="131">
        <v>13324</v>
      </c>
      <c r="R39" s="131">
        <v>20050</v>
      </c>
      <c r="S39" s="131">
        <v>26095</v>
      </c>
      <c r="T39" s="131">
        <v>21212</v>
      </c>
      <c r="U39" s="132">
        <f t="shared" si="6"/>
        <v>-0.18712397010921633</v>
      </c>
      <c r="V39" s="131">
        <f t="shared" si="0"/>
        <v>-4883</v>
      </c>
      <c r="W39" s="132">
        <f t="shared" si="7"/>
        <v>4.6332885025119126E-2</v>
      </c>
      <c r="X39" s="133">
        <f>IFERROR(T39/T39,"-")</f>
        <v>1</v>
      </c>
    </row>
    <row r="40" spans="2:24" ht="15.75" x14ac:dyDescent="0.25">
      <c r="B40" s="134" t="s">
        <v>60</v>
      </c>
      <c r="C40" s="135">
        <v>70163</v>
      </c>
      <c r="D40" s="135">
        <v>50483</v>
      </c>
      <c r="E40" s="135">
        <v>73838</v>
      </c>
      <c r="F40" s="135">
        <v>142029</v>
      </c>
      <c r="G40" s="135">
        <v>186898</v>
      </c>
      <c r="H40" s="135">
        <v>175551</v>
      </c>
      <c r="I40" s="136">
        <f t="shared" si="1"/>
        <v>-6.0712260163297671E-2</v>
      </c>
      <c r="J40" s="135">
        <f t="shared" si="2"/>
        <v>-11347</v>
      </c>
      <c r="K40" s="136">
        <f t="shared" si="3"/>
        <v>1.5020452375183502</v>
      </c>
      <c r="L40" s="135">
        <f t="shared" si="4"/>
        <v>105388</v>
      </c>
      <c r="M40" s="136">
        <f t="shared" si="5"/>
        <v>3.8261434720435937E-2</v>
      </c>
      <c r="N40" s="136">
        <f>H40/H39</f>
        <v>0.8666317810897135</v>
      </c>
      <c r="O40" s="135">
        <v>6581</v>
      </c>
      <c r="P40" s="135">
        <v>4520</v>
      </c>
      <c r="Q40" s="135">
        <v>11284</v>
      </c>
      <c r="R40" s="135">
        <v>17422</v>
      </c>
      <c r="S40" s="135">
        <v>23469</v>
      </c>
      <c r="T40" s="135">
        <v>18252</v>
      </c>
      <c r="U40" s="136">
        <f t="shared" si="6"/>
        <v>-0.22229323788827815</v>
      </c>
      <c r="V40" s="135">
        <f t="shared" si="0"/>
        <v>-5217</v>
      </c>
      <c r="W40" s="136">
        <f t="shared" si="7"/>
        <v>4.0259926329557376E-2</v>
      </c>
      <c r="X40" s="136">
        <f>IFERROR(T40/T39,"-")</f>
        <v>0.86045634546483118</v>
      </c>
    </row>
    <row r="41" spans="2:24" x14ac:dyDescent="0.25">
      <c r="B41" s="97" t="s">
        <v>140</v>
      </c>
      <c r="C41" s="52">
        <v>70163</v>
      </c>
      <c r="D41" s="52">
        <v>22627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2"/>
        <v>0</v>
      </c>
      <c r="K41" s="98">
        <f t="shared" si="3"/>
        <v>-1</v>
      </c>
      <c r="L41" s="52">
        <f t="shared" si="4"/>
        <v>-70163</v>
      </c>
      <c r="M41" s="98">
        <f t="shared" si="5"/>
        <v>0</v>
      </c>
      <c r="N41" s="98">
        <f>H41/H39</f>
        <v>0</v>
      </c>
      <c r="O41" s="52">
        <v>6581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98" t="str">
        <f t="shared" si="6"/>
        <v>-</v>
      </c>
      <c r="V41" s="52">
        <f t="shared" si="0"/>
        <v>0</v>
      </c>
      <c r="W41" s="98">
        <f t="shared" si="7"/>
        <v>0</v>
      </c>
      <c r="X41" s="98">
        <f>IFERROR(T41/T39,"-")</f>
        <v>0</v>
      </c>
    </row>
    <row r="42" spans="2:24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2"/>
        <v>0</v>
      </c>
      <c r="K42" s="98" t="str">
        <f t="shared" si="3"/>
        <v>-</v>
      </c>
      <c r="L42" s="52">
        <f t="shared" si="4"/>
        <v>0</v>
      </c>
      <c r="M42" s="98">
        <f t="shared" si="5"/>
        <v>0</v>
      </c>
      <c r="N42" s="98">
        <f>H42/H39</f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98" t="str">
        <f t="shared" si="6"/>
        <v>-</v>
      </c>
      <c r="V42" s="52">
        <f t="shared" si="0"/>
        <v>0</v>
      </c>
      <c r="W42" s="98">
        <f t="shared" si="7"/>
        <v>0</v>
      </c>
      <c r="X42" s="98">
        <f>IFERROR(T42/T39,"-")</f>
        <v>0</v>
      </c>
    </row>
    <row r="43" spans="2:24" ht="16.5" thickBot="1" x14ac:dyDescent="0.3">
      <c r="B43" s="137" t="s">
        <v>63</v>
      </c>
      <c r="C43" s="138">
        <v>49021</v>
      </c>
      <c r="D43" s="138">
        <v>13758</v>
      </c>
      <c r="E43" s="138">
        <v>7414</v>
      </c>
      <c r="F43" s="138">
        <v>24115</v>
      </c>
      <c r="G43" s="138">
        <v>26931</v>
      </c>
      <c r="H43" s="138">
        <v>27016</v>
      </c>
      <c r="I43" s="139">
        <f t="shared" si="1"/>
        <v>3.1562140284431273E-3</v>
      </c>
      <c r="J43" s="138">
        <f t="shared" si="2"/>
        <v>85</v>
      </c>
      <c r="K43" s="139">
        <f t="shared" si="3"/>
        <v>-0.44888925154525616</v>
      </c>
      <c r="L43" s="138">
        <f t="shared" si="4"/>
        <v>-22005</v>
      </c>
      <c r="M43" s="139">
        <f t="shared" si="5"/>
        <v>5.8881517075225842E-3</v>
      </c>
      <c r="N43" s="139">
        <f>H43/H39</f>
        <v>0.13336821891028647</v>
      </c>
      <c r="O43" s="138">
        <v>5335</v>
      </c>
      <c r="P43" s="138">
        <v>0</v>
      </c>
      <c r="Q43" s="138">
        <v>2040</v>
      </c>
      <c r="R43" s="138">
        <v>2628</v>
      </c>
      <c r="S43" s="138">
        <v>2626</v>
      </c>
      <c r="T43" s="138">
        <v>2960</v>
      </c>
      <c r="U43" s="139">
        <f t="shared" si="6"/>
        <v>0.12718964204112715</v>
      </c>
      <c r="V43" s="138">
        <f t="shared" si="0"/>
        <v>334</v>
      </c>
      <c r="W43" s="139">
        <f t="shared" si="7"/>
        <v>6.0729586955617487E-3</v>
      </c>
      <c r="X43" s="139">
        <f>IFERROR(T43/T39,"-")</f>
        <v>0.13954365453516876</v>
      </c>
    </row>
    <row r="44" spans="2:24" ht="15.75" x14ac:dyDescent="0.25">
      <c r="B44" s="130" t="s">
        <v>51</v>
      </c>
      <c r="C44" s="131">
        <v>177807</v>
      </c>
      <c r="D44" s="131">
        <v>76350</v>
      </c>
      <c r="E44" s="131">
        <v>123320</v>
      </c>
      <c r="F44" s="131">
        <v>179915</v>
      </c>
      <c r="G44" s="131">
        <v>194865</v>
      </c>
      <c r="H44" s="131">
        <v>201157</v>
      </c>
      <c r="I44" s="132">
        <f t="shared" si="1"/>
        <v>3.2289020604007845E-2</v>
      </c>
      <c r="J44" s="131">
        <f t="shared" si="2"/>
        <v>6292</v>
      </c>
      <c r="K44" s="132">
        <f t="shared" si="3"/>
        <v>0.13132216391930585</v>
      </c>
      <c r="L44" s="131">
        <f t="shared" si="4"/>
        <v>23350</v>
      </c>
      <c r="M44" s="132">
        <f t="shared" si="5"/>
        <v>4.3842276170792144E-2</v>
      </c>
      <c r="N44" s="133">
        <f>H44/H44</f>
        <v>1</v>
      </c>
      <c r="O44" s="131">
        <v>18677</v>
      </c>
      <c r="P44" s="131">
        <v>9298</v>
      </c>
      <c r="Q44" s="131">
        <v>19721</v>
      </c>
      <c r="R44" s="131">
        <v>21932</v>
      </c>
      <c r="S44" s="131">
        <v>20553</v>
      </c>
      <c r="T44" s="131">
        <v>19337</v>
      </c>
      <c r="U44" s="132">
        <f t="shared" si="6"/>
        <v>-5.9164112295042037E-2</v>
      </c>
      <c r="V44" s="131">
        <f t="shared" si="0"/>
        <v>-1216</v>
      </c>
      <c r="W44" s="132">
        <f t="shared" si="7"/>
        <v>5.0681936876354743E-2</v>
      </c>
      <c r="X44" s="133">
        <f>IFERROR(T44/T44,"-")</f>
        <v>1</v>
      </c>
    </row>
    <row r="45" spans="2:24" ht="15.75" x14ac:dyDescent="0.25">
      <c r="B45" s="134" t="s">
        <v>60</v>
      </c>
      <c r="C45" s="135">
        <v>177807</v>
      </c>
      <c r="D45" s="135">
        <v>76350</v>
      </c>
      <c r="E45" s="135">
        <v>123320</v>
      </c>
      <c r="F45" s="135">
        <v>179915</v>
      </c>
      <c r="G45" s="135">
        <v>194865</v>
      </c>
      <c r="H45" s="135">
        <v>201157</v>
      </c>
      <c r="I45" s="136">
        <f t="shared" si="1"/>
        <v>3.2289020604007845E-2</v>
      </c>
      <c r="J45" s="135">
        <f t="shared" si="2"/>
        <v>6292</v>
      </c>
      <c r="K45" s="136">
        <f t="shared" si="3"/>
        <v>0.13132216391930585</v>
      </c>
      <c r="L45" s="135">
        <f t="shared" si="4"/>
        <v>23350</v>
      </c>
      <c r="M45" s="136">
        <f t="shared" si="5"/>
        <v>4.3842276170792144E-2</v>
      </c>
      <c r="N45" s="136">
        <f>H45/H44</f>
        <v>1</v>
      </c>
      <c r="O45" s="135">
        <v>18677</v>
      </c>
      <c r="P45" s="135">
        <v>9298</v>
      </c>
      <c r="Q45" s="135">
        <v>19721</v>
      </c>
      <c r="R45" s="135">
        <v>21932</v>
      </c>
      <c r="S45" s="135">
        <v>20553</v>
      </c>
      <c r="T45" s="135">
        <v>19337</v>
      </c>
      <c r="U45" s="136">
        <f t="shared" si="6"/>
        <v>-5.9164112295042037E-2</v>
      </c>
      <c r="V45" s="135">
        <f t="shared" si="0"/>
        <v>-1216</v>
      </c>
      <c r="W45" s="136">
        <f t="shared" si="7"/>
        <v>5.0681936876354743E-2</v>
      </c>
      <c r="X45" s="136">
        <f>IFERROR(T45/T44,"-")</f>
        <v>1</v>
      </c>
    </row>
    <row r="46" spans="2:24" x14ac:dyDescent="0.25">
      <c r="B46" s="97" t="s">
        <v>140</v>
      </c>
      <c r="C46" s="52">
        <v>89694</v>
      </c>
      <c r="D46" s="52">
        <v>38765</v>
      </c>
      <c r="E46" s="52">
        <v>77294</v>
      </c>
      <c r="F46" s="52">
        <v>107459</v>
      </c>
      <c r="G46" s="52">
        <v>117492</v>
      </c>
      <c r="H46" s="52">
        <v>119763</v>
      </c>
      <c r="I46" s="98">
        <f t="shared" si="1"/>
        <v>1.932897558982738E-2</v>
      </c>
      <c r="J46" s="52">
        <f t="shared" si="2"/>
        <v>2271</v>
      </c>
      <c r="K46" s="98">
        <f t="shared" si="3"/>
        <v>0.33523981537226577</v>
      </c>
      <c r="L46" s="52">
        <f t="shared" si="4"/>
        <v>30069</v>
      </c>
      <c r="M46" s="98">
        <f t="shared" si="5"/>
        <v>2.6102410162423279E-2</v>
      </c>
      <c r="N46" s="98">
        <f>H46/H44</f>
        <v>0.59537078003748312</v>
      </c>
      <c r="O46" s="52">
        <v>9146</v>
      </c>
      <c r="P46" s="52">
        <v>5005</v>
      </c>
      <c r="Q46" s="52">
        <v>12607</v>
      </c>
      <c r="R46" s="52">
        <v>12410</v>
      </c>
      <c r="S46" s="52">
        <v>12972</v>
      </c>
      <c r="T46" s="52">
        <v>12954</v>
      </c>
      <c r="U46" s="98">
        <f t="shared" si="6"/>
        <v>-1.3876040703052483E-3</v>
      </c>
      <c r="V46" s="52">
        <f t="shared" si="0"/>
        <v>-18</v>
      </c>
      <c r="W46" s="98">
        <f t="shared" si="7"/>
        <v>2.8677860506819367E-2</v>
      </c>
      <c r="X46" s="98">
        <f>IFERROR(T46/T44,"-")</f>
        <v>0.66990743134922692</v>
      </c>
    </row>
    <row r="47" spans="2:24" ht="15.75" thickBot="1" x14ac:dyDescent="0.3">
      <c r="B47" s="97" t="s">
        <v>142</v>
      </c>
      <c r="C47" s="52">
        <v>88113</v>
      </c>
      <c r="D47" s="52">
        <v>37585</v>
      </c>
      <c r="E47" s="52">
        <v>46026</v>
      </c>
      <c r="F47" s="52">
        <v>72456</v>
      </c>
      <c r="G47" s="52">
        <v>77373</v>
      </c>
      <c r="H47" s="52">
        <v>81394</v>
      </c>
      <c r="I47" s="98">
        <f t="shared" si="1"/>
        <v>5.1969033125250474E-2</v>
      </c>
      <c r="J47" s="52">
        <f t="shared" si="2"/>
        <v>4021</v>
      </c>
      <c r="K47" s="98">
        <f t="shared" si="3"/>
        <v>-7.6254355202977964E-2</v>
      </c>
      <c r="L47" s="52">
        <f t="shared" si="4"/>
        <v>-6719</v>
      </c>
      <c r="M47" s="98">
        <f t="shared" si="5"/>
        <v>1.7739866008368865E-2</v>
      </c>
      <c r="N47" s="98">
        <f>H47/H44</f>
        <v>0.40462921996251683</v>
      </c>
      <c r="O47" s="52">
        <v>9531</v>
      </c>
      <c r="P47" s="52">
        <v>4293</v>
      </c>
      <c r="Q47" s="52">
        <v>7114</v>
      </c>
      <c r="R47" s="52">
        <v>9522</v>
      </c>
      <c r="S47" s="52">
        <v>7581</v>
      </c>
      <c r="T47" s="52">
        <v>6383</v>
      </c>
      <c r="U47" s="98">
        <f t="shared" si="6"/>
        <v>-0.15802664556127155</v>
      </c>
      <c r="V47" s="52">
        <f t="shared" si="0"/>
        <v>-1198</v>
      </c>
      <c r="W47" s="98">
        <f t="shared" si="7"/>
        <v>2.2004076369535375E-2</v>
      </c>
      <c r="X47" s="98">
        <f>IFERROR(T47/T44,"-")</f>
        <v>0.33009256865077313</v>
      </c>
    </row>
    <row r="48" spans="2:24" ht="15.75" x14ac:dyDescent="0.25">
      <c r="B48" s="130" t="s">
        <v>52</v>
      </c>
      <c r="C48" s="131">
        <v>209689</v>
      </c>
      <c r="D48" s="131">
        <v>77984</v>
      </c>
      <c r="E48" s="131">
        <v>100724</v>
      </c>
      <c r="F48" s="131">
        <v>212753</v>
      </c>
      <c r="G48" s="131">
        <v>230245</v>
      </c>
      <c r="H48" s="131">
        <v>241157</v>
      </c>
      <c r="I48" s="132">
        <f t="shared" si="1"/>
        <v>4.7392994418988366E-2</v>
      </c>
      <c r="J48" s="131">
        <f t="shared" si="2"/>
        <v>10912</v>
      </c>
      <c r="K48" s="132">
        <f t="shared" si="3"/>
        <v>0.15006986537205091</v>
      </c>
      <c r="L48" s="131">
        <f t="shared" si="4"/>
        <v>31468</v>
      </c>
      <c r="M48" s="132">
        <f t="shared" si="5"/>
        <v>5.2560297650689369E-2</v>
      </c>
      <c r="N48" s="133">
        <f>H48/H48</f>
        <v>1</v>
      </c>
      <c r="O48" s="131">
        <v>22803</v>
      </c>
      <c r="P48" s="131">
        <v>6665</v>
      </c>
      <c r="Q48" s="131">
        <v>23140</v>
      </c>
      <c r="R48" s="131">
        <v>22327</v>
      </c>
      <c r="S48" s="131">
        <v>25007</v>
      </c>
      <c r="T48" s="131">
        <v>27341</v>
      </c>
      <c r="U48" s="132">
        <f t="shared" si="6"/>
        <v>9.3333866517375075E-2</v>
      </c>
      <c r="V48" s="131">
        <f t="shared" si="0"/>
        <v>2334</v>
      </c>
      <c r="W48" s="132">
        <f t="shared" si="7"/>
        <v>5.1594729374355844E-2</v>
      </c>
      <c r="X48" s="133">
        <f>IFERROR(T48/T48,"-")</f>
        <v>1</v>
      </c>
    </row>
    <row r="49" spans="2:24" ht="15.75" x14ac:dyDescent="0.25">
      <c r="B49" s="134" t="s">
        <v>60</v>
      </c>
      <c r="C49" s="135">
        <v>150827</v>
      </c>
      <c r="D49" s="135">
        <v>61204</v>
      </c>
      <c r="E49" s="135">
        <v>84437</v>
      </c>
      <c r="F49" s="135">
        <v>175993</v>
      </c>
      <c r="G49" s="135">
        <v>189498</v>
      </c>
      <c r="H49" s="135">
        <v>198882</v>
      </c>
      <c r="I49" s="136">
        <f t="shared" si="1"/>
        <v>4.9520311560016461E-2</v>
      </c>
      <c r="J49" s="135">
        <f t="shared" si="2"/>
        <v>9384</v>
      </c>
      <c r="K49" s="136">
        <f t="shared" si="3"/>
        <v>0.31861006318497354</v>
      </c>
      <c r="L49" s="135">
        <f t="shared" si="4"/>
        <v>48055</v>
      </c>
      <c r="M49" s="136">
        <f t="shared" si="5"/>
        <v>4.334643869912299E-2</v>
      </c>
      <c r="N49" s="136">
        <f>H49/H48</f>
        <v>0.82469926230629842</v>
      </c>
      <c r="O49" s="135">
        <v>17312</v>
      </c>
      <c r="P49" s="135">
        <v>5837</v>
      </c>
      <c r="Q49" s="135">
        <v>19624</v>
      </c>
      <c r="R49" s="135">
        <v>18718</v>
      </c>
      <c r="S49" s="135">
        <v>20522</v>
      </c>
      <c r="T49" s="135">
        <v>22570</v>
      </c>
      <c r="U49" s="136">
        <f t="shared" si="6"/>
        <v>9.9795341584640873E-2</v>
      </c>
      <c r="V49" s="135">
        <f t="shared" si="0"/>
        <v>2048</v>
      </c>
      <c r="W49" s="136">
        <f t="shared" si="7"/>
        <v>4.32548100698344E-2</v>
      </c>
      <c r="X49" s="136">
        <f>IFERROR(T49/T48,"-")</f>
        <v>0.82550016458798137</v>
      </c>
    </row>
    <row r="50" spans="2:24" x14ac:dyDescent="0.25">
      <c r="B50" s="97" t="s">
        <v>140</v>
      </c>
      <c r="C50" s="52">
        <v>126179</v>
      </c>
      <c r="D50" s="52">
        <v>40956</v>
      </c>
      <c r="E50" s="52">
        <v>39929</v>
      </c>
      <c r="F50" s="52">
        <v>135196</v>
      </c>
      <c r="G50" s="52">
        <v>148772</v>
      </c>
      <c r="H50" s="52">
        <v>154236</v>
      </c>
      <c r="I50" s="98">
        <f t="shared" si="1"/>
        <v>3.6727341166348459E-2</v>
      </c>
      <c r="J50" s="52">
        <f t="shared" si="2"/>
        <v>5464</v>
      </c>
      <c r="K50" s="98">
        <f t="shared" si="3"/>
        <v>0.22235871262254414</v>
      </c>
      <c r="L50" s="52">
        <f t="shared" si="4"/>
        <v>28057</v>
      </c>
      <c r="M50" s="98">
        <f t="shared" si="5"/>
        <v>3.3615819024335705E-2</v>
      </c>
      <c r="N50" s="98">
        <f>H50/H48</f>
        <v>0.63956675526731543</v>
      </c>
      <c r="O50" s="52">
        <v>14572</v>
      </c>
      <c r="P50" s="52">
        <v>0</v>
      </c>
      <c r="Q50" s="52">
        <v>14899</v>
      </c>
      <c r="R50" s="52">
        <v>14897</v>
      </c>
      <c r="S50" s="52">
        <v>15893</v>
      </c>
      <c r="T50" s="52">
        <v>17980</v>
      </c>
      <c r="U50" s="98">
        <f t="shared" si="6"/>
        <v>0.13131567356697915</v>
      </c>
      <c r="V50" s="52">
        <f t="shared" si="0"/>
        <v>2087</v>
      </c>
      <c r="W50" s="98">
        <f t="shared" si="7"/>
        <v>3.442498694360098E-2</v>
      </c>
      <c r="X50" s="98">
        <f>IFERROR(T50/T48,"-")</f>
        <v>0.65762042353973882</v>
      </c>
    </row>
    <row r="51" spans="2:24" x14ac:dyDescent="0.25">
      <c r="B51" s="97" t="s">
        <v>142</v>
      </c>
      <c r="C51" s="52">
        <v>24648</v>
      </c>
      <c r="D51" s="52">
        <v>9862</v>
      </c>
      <c r="E51" s="52">
        <v>16912</v>
      </c>
      <c r="F51" s="52">
        <v>40797</v>
      </c>
      <c r="G51" s="52">
        <v>40726</v>
      </c>
      <c r="H51" s="52">
        <v>44646</v>
      </c>
      <c r="I51" s="98">
        <f t="shared" si="1"/>
        <v>9.6253007906497157E-2</v>
      </c>
      <c r="J51" s="52">
        <f t="shared" si="2"/>
        <v>3920</v>
      </c>
      <c r="K51" s="98">
        <f t="shared" si="3"/>
        <v>0.81134371957156759</v>
      </c>
      <c r="L51" s="52">
        <f t="shared" si="4"/>
        <v>19998</v>
      </c>
      <c r="M51" s="98">
        <f t="shared" si="5"/>
        <v>9.7306196747872862E-3</v>
      </c>
      <c r="N51" s="98">
        <f>H51/H48</f>
        <v>0.1851325070389829</v>
      </c>
      <c r="O51" s="52">
        <v>2740</v>
      </c>
      <c r="P51" s="52">
        <v>0</v>
      </c>
      <c r="Q51" s="52">
        <v>4725</v>
      </c>
      <c r="R51" s="52">
        <v>3821</v>
      </c>
      <c r="S51" s="52">
        <v>4629</v>
      </c>
      <c r="T51" s="52">
        <v>4590</v>
      </c>
      <c r="U51" s="98">
        <f t="shared" si="6"/>
        <v>-8.4251458198314477E-3</v>
      </c>
      <c r="V51" s="52">
        <f t="shared" si="0"/>
        <v>-39</v>
      </c>
      <c r="W51" s="98">
        <f t="shared" si="7"/>
        <v>8.8298231262334253E-3</v>
      </c>
      <c r="X51" s="98">
        <f>IFERROR(T51/T48,"-")</f>
        <v>0.16787974104824258</v>
      </c>
    </row>
    <row r="52" spans="2:24" ht="16.5" thickBot="1" x14ac:dyDescent="0.3">
      <c r="B52" s="137" t="s">
        <v>63</v>
      </c>
      <c r="C52" s="138">
        <v>58862</v>
      </c>
      <c r="D52" s="138">
        <v>16780</v>
      </c>
      <c r="E52" s="138">
        <v>16287</v>
      </c>
      <c r="F52" s="138">
        <v>36760</v>
      </c>
      <c r="G52" s="138">
        <v>40747</v>
      </c>
      <c r="H52" s="138">
        <v>42275</v>
      </c>
      <c r="I52" s="139">
        <f t="shared" si="1"/>
        <v>3.7499693228949305E-2</v>
      </c>
      <c r="J52" s="138">
        <f t="shared" si="2"/>
        <v>1528</v>
      </c>
      <c r="K52" s="139">
        <f t="shared" si="3"/>
        <v>-0.28179470626210457</v>
      </c>
      <c r="L52" s="138">
        <f t="shared" si="4"/>
        <v>-16587</v>
      </c>
      <c r="M52" s="139">
        <f t="shared" si="5"/>
        <v>9.2138589515663779E-3</v>
      </c>
      <c r="N52" s="139">
        <f>H52/H48</f>
        <v>0.17530073769370161</v>
      </c>
      <c r="O52" s="138">
        <v>5491</v>
      </c>
      <c r="P52" s="138">
        <v>828</v>
      </c>
      <c r="Q52" s="138">
        <v>3516</v>
      </c>
      <c r="R52" s="138">
        <v>3609</v>
      </c>
      <c r="S52" s="138">
        <v>4485</v>
      </c>
      <c r="T52" s="138">
        <v>4771</v>
      </c>
      <c r="U52" s="139">
        <f t="shared" si="6"/>
        <v>6.3768115942028913E-2</v>
      </c>
      <c r="V52" s="138">
        <f t="shared" si="0"/>
        <v>286</v>
      </c>
      <c r="W52" s="139">
        <f t="shared" si="7"/>
        <v>8.3399193045214422E-3</v>
      </c>
      <c r="X52" s="139">
        <f>IFERROR(T52/T48,"-")</f>
        <v>0.17449983541201858</v>
      </c>
    </row>
    <row r="53" spans="2:24" ht="15.75" x14ac:dyDescent="0.25">
      <c r="B53" s="130" t="s">
        <v>53</v>
      </c>
      <c r="C53" s="131">
        <f t="shared" ref="C53:H56" si="8">C6-C11-C16-C21-C26-C30-C35-C39-C44-C48</f>
        <v>105475</v>
      </c>
      <c r="D53" s="131">
        <f t="shared" si="8"/>
        <v>136256</v>
      </c>
      <c r="E53" s="131">
        <f t="shared" si="8"/>
        <v>52520</v>
      </c>
      <c r="F53" s="131">
        <f t="shared" si="8"/>
        <v>91115</v>
      </c>
      <c r="G53" s="131">
        <f t="shared" si="8"/>
        <v>101109</v>
      </c>
      <c r="H53" s="131">
        <f t="shared" si="8"/>
        <v>106028</v>
      </c>
      <c r="I53" s="132">
        <f t="shared" si="1"/>
        <v>4.8650466328417741E-2</v>
      </c>
      <c r="J53" s="131">
        <f t="shared" si="2"/>
        <v>4919</v>
      </c>
      <c r="K53" s="132">
        <f t="shared" si="3"/>
        <v>5.2429485660108188E-3</v>
      </c>
      <c r="L53" s="131">
        <f t="shared" si="4"/>
        <v>553</v>
      </c>
      <c r="M53" s="132">
        <f t="shared" si="5"/>
        <v>2.310885953676357E-2</v>
      </c>
      <c r="N53" s="133">
        <f>H53/H53</f>
        <v>1</v>
      </c>
      <c r="O53" s="131">
        <v>10069</v>
      </c>
      <c r="P53" s="131">
        <v>2754</v>
      </c>
      <c r="Q53" s="131">
        <v>9641</v>
      </c>
      <c r="R53" s="131">
        <v>9567</v>
      </c>
      <c r="S53" s="131">
        <v>11329</v>
      </c>
      <c r="T53" s="131">
        <v>11427</v>
      </c>
      <c r="U53" s="132">
        <f t="shared" si="6"/>
        <v>8.6503663165327094E-3</v>
      </c>
      <c r="V53" s="131">
        <f t="shared" si="0"/>
        <v>98</v>
      </c>
      <c r="W53" s="132">
        <f t="shared" si="7"/>
        <v>2.2108065388294997E-2</v>
      </c>
      <c r="X53" s="133">
        <f>IFERROR(T53/T53,"-")</f>
        <v>1</v>
      </c>
    </row>
    <row r="54" spans="2:24" ht="15.75" x14ac:dyDescent="0.25">
      <c r="B54" s="134" t="s">
        <v>60</v>
      </c>
      <c r="C54" s="135">
        <f t="shared" si="8"/>
        <v>101682</v>
      </c>
      <c r="D54" s="135">
        <f t="shared" si="8"/>
        <v>103457</v>
      </c>
      <c r="E54" s="135">
        <f t="shared" si="8"/>
        <v>53790</v>
      </c>
      <c r="F54" s="135">
        <f t="shared" si="8"/>
        <v>88252</v>
      </c>
      <c r="G54" s="135">
        <f t="shared" si="8"/>
        <v>93505</v>
      </c>
      <c r="H54" s="135">
        <f t="shared" si="8"/>
        <v>96698</v>
      </c>
      <c r="I54" s="136">
        <f t="shared" si="1"/>
        <v>3.4147906529062633E-2</v>
      </c>
      <c r="J54" s="135">
        <f t="shared" si="2"/>
        <v>3193</v>
      </c>
      <c r="K54" s="136">
        <f t="shared" si="3"/>
        <v>-4.9015558309238649E-2</v>
      </c>
      <c r="L54" s="135">
        <f t="shared" si="4"/>
        <v>-4984</v>
      </c>
      <c r="M54" s="136">
        <f t="shared" si="5"/>
        <v>2.1075381026577543E-2</v>
      </c>
      <c r="N54" s="136">
        <f>H54/H53</f>
        <v>0.91200437620251251</v>
      </c>
      <c r="O54" s="135">
        <v>9652</v>
      </c>
      <c r="P54" s="135">
        <v>2746</v>
      </c>
      <c r="Q54" s="135">
        <v>9342</v>
      </c>
      <c r="R54" s="135">
        <v>9261</v>
      </c>
      <c r="S54" s="135">
        <v>10507</v>
      </c>
      <c r="T54" s="135">
        <v>10382</v>
      </c>
      <c r="U54" s="136">
        <f t="shared" si="6"/>
        <v>-1.1896830684305693E-2</v>
      </c>
      <c r="V54" s="135">
        <f t="shared" si="0"/>
        <v>-125</v>
      </c>
      <c r="W54" s="136">
        <f t="shared" si="7"/>
        <v>2.1400940060729588E-2</v>
      </c>
      <c r="X54" s="136">
        <f>IFERROR(T54/T53,"-")</f>
        <v>0.90854992561477199</v>
      </c>
    </row>
    <row r="55" spans="2:24" x14ac:dyDescent="0.25">
      <c r="B55" s="97" t="s">
        <v>140</v>
      </c>
      <c r="C55" s="52">
        <f t="shared" si="8"/>
        <v>90428</v>
      </c>
      <c r="D55" s="52">
        <f t="shared" si="8"/>
        <v>120979</v>
      </c>
      <c r="E55" s="52">
        <f t="shared" si="8"/>
        <v>146726</v>
      </c>
      <c r="F55" s="52">
        <f t="shared" si="8"/>
        <v>327943</v>
      </c>
      <c r="G55" s="52">
        <f t="shared" si="8"/>
        <v>293266</v>
      </c>
      <c r="H55" s="52">
        <f t="shared" si="8"/>
        <v>380343</v>
      </c>
      <c r="I55" s="98">
        <f t="shared" si="1"/>
        <v>0.29692156608676079</v>
      </c>
      <c r="J55" s="52">
        <f t="shared" si="2"/>
        <v>87077</v>
      </c>
      <c r="K55" s="98">
        <f t="shared" si="3"/>
        <v>3.2060313177334452</v>
      </c>
      <c r="L55" s="52">
        <f t="shared" si="4"/>
        <v>289915</v>
      </c>
      <c r="M55" s="98">
        <f t="shared" si="5"/>
        <v>8.2895961093213746E-2</v>
      </c>
      <c r="N55" s="98">
        <f>H55/H53</f>
        <v>3.5871939487682498</v>
      </c>
      <c r="O55" s="52">
        <v>7786</v>
      </c>
      <c r="P55" s="52">
        <v>2040</v>
      </c>
      <c r="Q55" s="52">
        <v>7198</v>
      </c>
      <c r="R55" s="52">
        <v>6466</v>
      </c>
      <c r="S55" s="52">
        <v>7404</v>
      </c>
      <c r="T55" s="52">
        <v>7258</v>
      </c>
      <c r="U55" s="98">
        <f t="shared" si="6"/>
        <v>-1.9719070772555414E-2</v>
      </c>
      <c r="V55" s="52">
        <f t="shared" si="0"/>
        <v>-146</v>
      </c>
      <c r="W55" s="98">
        <f t="shared" si="7"/>
        <v>1.4942066562215474E-2</v>
      </c>
      <c r="X55" s="98">
        <f>IFERROR(T55/T53,"-")</f>
        <v>0.6351623348210379</v>
      </c>
    </row>
    <row r="56" spans="2:24" x14ac:dyDescent="0.25">
      <c r="B56" s="97" t="s">
        <v>142</v>
      </c>
      <c r="C56" s="52">
        <f t="shared" si="8"/>
        <v>43052</v>
      </c>
      <c r="D56" s="52">
        <f t="shared" si="8"/>
        <v>45954</v>
      </c>
      <c r="E56" s="52">
        <f t="shared" si="8"/>
        <v>44173</v>
      </c>
      <c r="F56" s="52">
        <f t="shared" si="8"/>
        <v>67925</v>
      </c>
      <c r="G56" s="52">
        <f t="shared" si="8"/>
        <v>98069</v>
      </c>
      <c r="H56" s="52">
        <f t="shared" si="8"/>
        <v>94674</v>
      </c>
      <c r="I56" s="98">
        <f t="shared" si="1"/>
        <v>-3.4618482904893444E-2</v>
      </c>
      <c r="J56" s="52">
        <f t="shared" si="2"/>
        <v>-3395</v>
      </c>
      <c r="K56" s="98">
        <f t="shared" si="3"/>
        <v>1.1990615999256713</v>
      </c>
      <c r="L56" s="52">
        <f t="shared" si="4"/>
        <v>51622</v>
      </c>
      <c r="M56" s="98">
        <f t="shared" si="5"/>
        <v>2.0634249139694742E-2</v>
      </c>
      <c r="N56" s="98">
        <f>H56/H53</f>
        <v>0.89291507903572642</v>
      </c>
      <c r="O56" s="52">
        <v>1866</v>
      </c>
      <c r="P56" s="52">
        <v>706</v>
      </c>
      <c r="Q56" s="52">
        <v>2144</v>
      </c>
      <c r="R56" s="52">
        <v>2795</v>
      </c>
      <c r="S56" s="52">
        <v>3103</v>
      </c>
      <c r="T56" s="52">
        <v>3124</v>
      </c>
      <c r="U56" s="98">
        <f t="shared" si="6"/>
        <v>6.7676442152755367E-3</v>
      </c>
      <c r="V56" s="52">
        <f t="shared" si="0"/>
        <v>21</v>
      </c>
      <c r="W56" s="98">
        <f t="shared" si="7"/>
        <v>6.4588734985141123E-3</v>
      </c>
      <c r="X56" s="98">
        <f>IFERROR(T56/T53,"-")</f>
        <v>0.27338759079373415</v>
      </c>
    </row>
    <row r="57" spans="2:24" ht="15.75" x14ac:dyDescent="0.25">
      <c r="B57" s="137" t="s">
        <v>63</v>
      </c>
      <c r="C57" s="138">
        <f>C53-C54</f>
        <v>3793</v>
      </c>
      <c r="D57" s="138">
        <f t="shared" ref="D57:H57" si="9">D53-D54</f>
        <v>32799</v>
      </c>
      <c r="E57" s="138">
        <f t="shared" si="9"/>
        <v>-1270</v>
      </c>
      <c r="F57" s="138">
        <f t="shared" si="9"/>
        <v>2863</v>
      </c>
      <c r="G57" s="138">
        <f t="shared" si="9"/>
        <v>7604</v>
      </c>
      <c r="H57" s="138">
        <f t="shared" si="9"/>
        <v>9330</v>
      </c>
      <c r="I57" s="139">
        <f t="shared" si="1"/>
        <v>0.22698579694897414</v>
      </c>
      <c r="J57" s="138">
        <f t="shared" si="2"/>
        <v>1726</v>
      </c>
      <c r="K57" s="139">
        <f t="shared" si="3"/>
        <v>1.4597943580279464</v>
      </c>
      <c r="L57" s="138">
        <f t="shared" si="4"/>
        <v>5537</v>
      </c>
      <c r="M57" s="139">
        <f t="shared" si="5"/>
        <v>2.0334785101860271E-3</v>
      </c>
      <c r="N57" s="139">
        <f>H57/H53</f>
        <v>8.799562379748746E-2</v>
      </c>
      <c r="O57" s="138">
        <v>490</v>
      </c>
      <c r="P57" s="138">
        <v>60</v>
      </c>
      <c r="Q57" s="138">
        <v>2401</v>
      </c>
      <c r="R57" s="138">
        <v>1288</v>
      </c>
      <c r="S57" s="138">
        <v>1692</v>
      </c>
      <c r="T57" s="138">
        <v>4580</v>
      </c>
      <c r="U57" s="139">
        <f t="shared" si="6"/>
        <v>1.706855791962175</v>
      </c>
      <c r="V57" s="138">
        <f t="shared" si="0"/>
        <v>2888</v>
      </c>
      <c r="W57" s="139">
        <f t="shared" si="7"/>
        <v>2.9763968036086502E-3</v>
      </c>
      <c r="X57" s="139">
        <f>IFERROR(T57/T53,"-")</f>
        <v>0.40080511070272162</v>
      </c>
    </row>
    <row r="58" spans="2:24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2"/>
      <c r="L58" s="104"/>
      <c r="M58" s="104"/>
      <c r="N58" s="104"/>
    </row>
    <row r="59" spans="2:24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25E8-8C44-4389-AFE7-CBF55942A823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P3" s="141" t="s">
        <v>262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6" customHeight="1" x14ac:dyDescent="0.25"/>
    <row r="5" spans="1:27" ht="15.75" x14ac:dyDescent="0.25">
      <c r="B5" s="143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P5" s="143"/>
      <c r="Q5" s="300" t="s">
        <v>43</v>
      </c>
      <c r="R5" s="301"/>
      <c r="S5" s="301"/>
      <c r="T5" s="301"/>
      <c r="U5" s="301"/>
      <c r="V5" s="301"/>
      <c r="W5" s="301"/>
      <c r="X5" s="301"/>
      <c r="Y5" s="301"/>
      <c r="Z5" s="301"/>
      <c r="AA5" s="301"/>
    </row>
    <row r="6" spans="1:27" s="144" customFormat="1" ht="72" customHeight="1" x14ac:dyDescent="0.25">
      <c r="B6" s="145"/>
      <c r="C6" s="146">
        <v>2018</v>
      </c>
      <c r="D6" s="147">
        <v>2019</v>
      </c>
      <c r="E6" s="147">
        <v>2020</v>
      </c>
      <c r="F6" s="147">
        <v>2021</v>
      </c>
      <c r="G6" s="147">
        <v>2022</v>
      </c>
      <c r="H6" s="147">
        <v>2023</v>
      </c>
      <c r="I6" s="148" t="str">
        <f>CONCATENATE("var. ",RIGHT(H6,2),"/",RIGHT(G6,2))</f>
        <v>var. 23/22</v>
      </c>
      <c r="J6" s="148" t="str">
        <f>CONCATENATE("var. ",RIGHT(H6,2),"/",RIGHT(E6,2))</f>
        <v>var. 23/20</v>
      </c>
      <c r="K6" s="149" t="str">
        <f>CONCATENATE("dif. ",RIGHT(H6,2),"/",RIGHT(G6,2))</f>
        <v>dif. 23/22</v>
      </c>
      <c r="L6" s="149" t="str">
        <f>CONCATENATE("dif. ",RIGHT(H6,2),"/",RIGHT(E6,2))</f>
        <v>dif. 23/20</v>
      </c>
      <c r="M6" s="148" t="str">
        <f>CONCATENATE("Cuota s/ total lugares de residencia ",RIGHT(H6,4))</f>
        <v>Cuota s/ total lugares de residencia 2023</v>
      </c>
      <c r="P6" s="145"/>
      <c r="Q6" s="146">
        <v>2018</v>
      </c>
      <c r="R6" s="147">
        <v>2019</v>
      </c>
      <c r="S6" s="147">
        <v>2020</v>
      </c>
      <c r="T6" s="147">
        <v>2021</v>
      </c>
      <c r="U6" s="147">
        <v>2022</v>
      </c>
      <c r="V6" s="147">
        <v>2023</v>
      </c>
      <c r="W6" s="148" t="str">
        <f>CONCATENATE("var. ",RIGHT(V6,2),"/",RIGHT(U6,2))</f>
        <v>var. 23/22</v>
      </c>
      <c r="X6" s="148" t="str">
        <f>CONCATENATE("var. ",RIGHT(V6,2),"/",RIGHT(S6,2))</f>
        <v>var. 23/20</v>
      </c>
      <c r="Y6" s="149" t="str">
        <f>CONCATENATE("dif. ",RIGHT(V6,2),"/",RIGHT(U6,2))</f>
        <v>dif. 23/22</v>
      </c>
      <c r="Z6" s="149" t="str">
        <f>CONCATENATE("dif. ",RIGHT(V6,2),"/",RIGHT(S6,2))</f>
        <v>dif. 23/20</v>
      </c>
      <c r="AA6" s="148" t="str">
        <f>CONCATENATE("Cuota s/ total lugares de residencia ",RIGHT(V6,4))</f>
        <v>Cuota s/ total lugares de residencia 2023</v>
      </c>
    </row>
    <row r="7" spans="1:27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2"/>
      <c r="L7" s="151"/>
      <c r="M7" s="151"/>
      <c r="N7" s="79"/>
      <c r="P7" s="153" t="s">
        <v>52</v>
      </c>
      <c r="Q7" s="151"/>
      <c r="R7" s="151"/>
      <c r="S7" s="151"/>
      <c r="T7" s="151"/>
      <c r="U7" s="151"/>
      <c r="V7" s="152"/>
      <c r="W7" s="152"/>
      <c r="X7" s="152"/>
      <c r="Y7" s="152"/>
      <c r="Z7" s="151"/>
      <c r="AA7" s="151"/>
    </row>
    <row r="8" spans="1:27" x14ac:dyDescent="0.25">
      <c r="A8" s="1"/>
      <c r="B8" s="154" t="s">
        <v>68</v>
      </c>
      <c r="C8" s="155">
        <v>4872456</v>
      </c>
      <c r="D8" s="155">
        <v>4831573</v>
      </c>
      <c r="E8" s="155">
        <v>1565303</v>
      </c>
      <c r="F8" s="155">
        <v>2335438</v>
      </c>
      <c r="G8" s="155">
        <v>4757683</v>
      </c>
      <c r="H8" s="155">
        <v>5188807</v>
      </c>
      <c r="I8" s="156">
        <f>IFERROR(H8/G8-1,"-")</f>
        <v>9.0616377762032574E-2</v>
      </c>
      <c r="J8" s="156">
        <f>IFERROR(H8/E8-1,"-")</f>
        <v>2.3148898328310876</v>
      </c>
      <c r="K8" s="155">
        <f>H8-G8</f>
        <v>431124</v>
      </c>
      <c r="L8" s="155">
        <f>H8-E8</f>
        <v>3623504</v>
      </c>
      <c r="M8" s="156">
        <f>H8/H$8</f>
        <v>1</v>
      </c>
      <c r="N8" s="79"/>
      <c r="P8" s="154" t="s">
        <v>68</v>
      </c>
      <c r="Q8" s="155">
        <v>272428</v>
      </c>
      <c r="R8" s="155">
        <v>250224</v>
      </c>
      <c r="S8" s="155">
        <v>96681</v>
      </c>
      <c r="T8" s="155">
        <v>140346</v>
      </c>
      <c r="U8" s="155">
        <v>257117</v>
      </c>
      <c r="V8" s="155">
        <v>278594</v>
      </c>
      <c r="W8" s="156">
        <f>IFERROR(V8/U8-1,"-")</f>
        <v>8.3530066078866927E-2</v>
      </c>
      <c r="X8" s="156">
        <f>IFERROR(V8/S8-1,"-")</f>
        <v>1.8815796278482844</v>
      </c>
      <c r="Y8" s="155">
        <f>V8-U8</f>
        <v>21477</v>
      </c>
      <c r="Z8" s="155">
        <f>V8-S8</f>
        <v>181913</v>
      </c>
      <c r="AA8" s="156">
        <f>V8/V$8</f>
        <v>1</v>
      </c>
    </row>
    <row r="9" spans="1:27" x14ac:dyDescent="0.25">
      <c r="A9" s="1" t="s">
        <v>96</v>
      </c>
      <c r="B9" s="157" t="s">
        <v>97</v>
      </c>
      <c r="C9" s="158">
        <v>1028693</v>
      </c>
      <c r="D9" s="158">
        <v>1047557</v>
      </c>
      <c r="E9" s="158">
        <v>456683</v>
      </c>
      <c r="F9" s="158">
        <v>800301</v>
      </c>
      <c r="G9" s="158">
        <v>1016781</v>
      </c>
      <c r="H9" s="158">
        <v>1041269</v>
      </c>
      <c r="I9" s="159">
        <f>IFERROR(H9/G9-1,"-")</f>
        <v>2.4083848931087504E-2</v>
      </c>
      <c r="J9" s="160">
        <f t="shared" ref="J9:J20" si="0">IFERROR(H9/E9-1,"-")</f>
        <v>1.2800695449578812</v>
      </c>
      <c r="K9" s="158">
        <f t="shared" ref="K9:K19" si="1">H9-G9</f>
        <v>24488</v>
      </c>
      <c r="L9" s="158">
        <f t="shared" ref="L9:L20" si="2">H9-E9</f>
        <v>584586</v>
      </c>
      <c r="M9" s="159">
        <f>H9/H$8</f>
        <v>0.20067599353762822</v>
      </c>
      <c r="N9" s="79"/>
      <c r="P9" s="157" t="s">
        <v>97</v>
      </c>
      <c r="Q9" s="158">
        <v>51968</v>
      </c>
      <c r="R9" s="158">
        <v>45577</v>
      </c>
      <c r="S9" s="158">
        <v>26839</v>
      </c>
      <c r="T9" s="158">
        <v>45216</v>
      </c>
      <c r="U9" s="158">
        <v>29061</v>
      </c>
      <c r="V9" s="158">
        <v>32018</v>
      </c>
      <c r="W9" s="159">
        <f>IFERROR(V9/U9-1,"-")</f>
        <v>0.10175148824885594</v>
      </c>
      <c r="X9" s="160">
        <f t="shared" ref="X9:X20" si="3">IFERROR(V9/S9-1,"-")</f>
        <v>0.19296546071016052</v>
      </c>
      <c r="Y9" s="158">
        <f t="shared" ref="Y9:Y19" si="4">V9-U9</f>
        <v>2957</v>
      </c>
      <c r="Z9" s="158">
        <f t="shared" ref="Z9:Z20" si="5">V9-S9</f>
        <v>5179</v>
      </c>
      <c r="AA9" s="159">
        <f>V9/V$8</f>
        <v>0.1149270982146062</v>
      </c>
    </row>
    <row r="10" spans="1:27" x14ac:dyDescent="0.25">
      <c r="A10" s="161" t="s">
        <v>103</v>
      </c>
      <c r="B10" s="162" t="s">
        <v>103</v>
      </c>
      <c r="C10" s="163">
        <v>422456</v>
      </c>
      <c r="D10" s="163">
        <v>415150</v>
      </c>
      <c r="E10" s="163">
        <v>208389</v>
      </c>
      <c r="F10" s="163">
        <v>416048</v>
      </c>
      <c r="G10" s="163">
        <v>423208</v>
      </c>
      <c r="H10" s="163">
        <v>428791</v>
      </c>
      <c r="I10" s="164">
        <f>IFERROR(H10/G10-1,"-")</f>
        <v>1.3192094667397569E-2</v>
      </c>
      <c r="J10" s="165">
        <f t="shared" si="0"/>
        <v>1.0576469967224758</v>
      </c>
      <c r="K10" s="163">
        <f t="shared" si="1"/>
        <v>5583</v>
      </c>
      <c r="L10" s="163">
        <f t="shared" si="2"/>
        <v>220402</v>
      </c>
      <c r="M10" s="164">
        <f>H10/H$8</f>
        <v>8.2637685309937328E-2</v>
      </c>
      <c r="N10" s="79"/>
      <c r="P10" s="162" t="s">
        <v>103</v>
      </c>
      <c r="Q10" s="163">
        <v>36715</v>
      </c>
      <c r="R10" s="163">
        <v>24890</v>
      </c>
      <c r="S10" s="163">
        <v>20058</v>
      </c>
      <c r="T10" s="163">
        <v>34195</v>
      </c>
      <c r="U10" s="163">
        <v>19943</v>
      </c>
      <c r="V10" s="163">
        <v>20738</v>
      </c>
      <c r="W10" s="164">
        <f>IFERROR(V10/U10-1,"-")</f>
        <v>3.9863611292182632E-2</v>
      </c>
      <c r="X10" s="165">
        <f t="shared" si="3"/>
        <v>3.3901685113171709E-2</v>
      </c>
      <c r="Y10" s="163">
        <f t="shared" si="4"/>
        <v>795</v>
      </c>
      <c r="Z10" s="163">
        <f t="shared" si="5"/>
        <v>680</v>
      </c>
      <c r="AA10" s="164">
        <f>V10/V$8</f>
        <v>7.4438071171669173E-2</v>
      </c>
    </row>
    <row r="11" spans="1:27" x14ac:dyDescent="0.25">
      <c r="A11" s="161" t="s">
        <v>100</v>
      </c>
      <c r="B11" s="162" t="s">
        <v>100</v>
      </c>
      <c r="C11" s="163">
        <v>606237</v>
      </c>
      <c r="D11" s="163">
        <v>632407</v>
      </c>
      <c r="E11" s="163">
        <v>248294</v>
      </c>
      <c r="F11" s="163">
        <v>384253</v>
      </c>
      <c r="G11" s="163">
        <v>593573</v>
      </c>
      <c r="H11" s="163">
        <v>612478</v>
      </c>
      <c r="I11" s="164">
        <f>IFERROR(H11/G11-1,"-")</f>
        <v>3.1849494501939857E-2</v>
      </c>
      <c r="J11" s="165">
        <f t="shared" si="0"/>
        <v>1.4667450683463956</v>
      </c>
      <c r="K11" s="163">
        <f t="shared" si="1"/>
        <v>18905</v>
      </c>
      <c r="L11" s="163">
        <f t="shared" si="2"/>
        <v>364184</v>
      </c>
      <c r="M11" s="164">
        <f>H11/H$8</f>
        <v>0.11803830822769087</v>
      </c>
      <c r="N11" s="79"/>
      <c r="P11" s="162" t="s">
        <v>100</v>
      </c>
      <c r="Q11" s="163">
        <v>15253</v>
      </c>
      <c r="R11" s="163">
        <v>20687</v>
      </c>
      <c r="S11" s="163">
        <v>6781</v>
      </c>
      <c r="T11" s="163">
        <v>11021</v>
      </c>
      <c r="U11" s="163">
        <v>9118</v>
      </c>
      <c r="V11" s="163">
        <v>11280</v>
      </c>
      <c r="W11" s="164">
        <f>IFERROR(V11/U11-1,"-")</f>
        <v>0.23711340206185572</v>
      </c>
      <c r="X11" s="165">
        <f t="shared" si="3"/>
        <v>0.66347146438578375</v>
      </c>
      <c r="Y11" s="163">
        <f t="shared" si="4"/>
        <v>2162</v>
      </c>
      <c r="Z11" s="163">
        <f t="shared" si="5"/>
        <v>4499</v>
      </c>
      <c r="AA11" s="164">
        <f>V11/V$8</f>
        <v>4.0489027042937033E-2</v>
      </c>
    </row>
    <row r="12" spans="1:27" x14ac:dyDescent="0.25">
      <c r="A12" s="1"/>
      <c r="B12" s="157" t="s">
        <v>107</v>
      </c>
      <c r="C12" s="158">
        <v>3843763</v>
      </c>
      <c r="D12" s="158">
        <v>3784016</v>
      </c>
      <c r="E12" s="158">
        <v>1108620</v>
      </c>
      <c r="F12" s="158">
        <v>1535137</v>
      </c>
      <c r="G12" s="158">
        <v>3740902</v>
      </c>
      <c r="H12" s="158">
        <v>4147538</v>
      </c>
      <c r="I12" s="159">
        <f>IFERROR(H12/G12-1,"-")</f>
        <v>0.10869998732925912</v>
      </c>
      <c r="J12" s="160">
        <f t="shared" si="0"/>
        <v>2.7411719074164278</v>
      </c>
      <c r="K12" s="158">
        <f t="shared" si="1"/>
        <v>406636</v>
      </c>
      <c r="L12" s="158">
        <f t="shared" si="2"/>
        <v>3038918</v>
      </c>
      <c r="M12" s="159">
        <f>H12/H$8</f>
        <v>0.79932400646237178</v>
      </c>
      <c r="N12" s="79"/>
      <c r="P12" s="157" t="s">
        <v>107</v>
      </c>
      <c r="Q12" s="158">
        <v>220460</v>
      </c>
      <c r="R12" s="158">
        <v>204647</v>
      </c>
      <c r="S12" s="158">
        <v>69842</v>
      </c>
      <c r="T12" s="158">
        <v>95130</v>
      </c>
      <c r="U12" s="158">
        <v>228056</v>
      </c>
      <c r="V12" s="158">
        <v>246576</v>
      </c>
      <c r="W12" s="159">
        <f>IFERROR(V12/U12-1,"-")</f>
        <v>8.1208124320342412E-2</v>
      </c>
      <c r="X12" s="160">
        <f t="shared" si="3"/>
        <v>2.5304830904040547</v>
      </c>
      <c r="Y12" s="158">
        <f t="shared" si="4"/>
        <v>18520</v>
      </c>
      <c r="Z12" s="158">
        <f t="shared" si="5"/>
        <v>176734</v>
      </c>
      <c r="AA12" s="159">
        <f>V12/V$8</f>
        <v>0.88507290178539377</v>
      </c>
    </row>
    <row r="13" spans="1:27" s="56" customFormat="1" x14ac:dyDescent="0.25">
      <c r="B13" s="162" t="s">
        <v>110</v>
      </c>
      <c r="C13" s="163">
        <v>1692213</v>
      </c>
      <c r="D13" s="163">
        <v>1721079</v>
      </c>
      <c r="E13" s="163">
        <v>436137</v>
      </c>
      <c r="F13" s="163">
        <v>446045</v>
      </c>
      <c r="G13" s="163">
        <v>1722453</v>
      </c>
      <c r="H13" s="163">
        <v>1939344</v>
      </c>
      <c r="I13" s="164">
        <f t="shared" ref="I13:I20" si="6">IFERROR(H13/G13-1,"-")</f>
        <v>0.12591983641933924</v>
      </c>
      <c r="J13" s="165">
        <f t="shared" si="0"/>
        <v>3.4466394733764849</v>
      </c>
      <c r="K13" s="163">
        <f t="shared" si="1"/>
        <v>216891</v>
      </c>
      <c r="L13" s="163">
        <f t="shared" si="2"/>
        <v>1503207</v>
      </c>
      <c r="M13" s="164">
        <f t="shared" ref="M13:M20" si="7">H13/H$8</f>
        <v>0.37375527746551374</v>
      </c>
      <c r="N13" s="166"/>
      <c r="P13" s="162" t="s">
        <v>110</v>
      </c>
      <c r="Q13" s="163">
        <v>111248</v>
      </c>
      <c r="R13" s="163">
        <v>100583</v>
      </c>
      <c r="S13" s="163">
        <v>26093</v>
      </c>
      <c r="T13" s="163">
        <v>26467</v>
      </c>
      <c r="U13" s="163">
        <v>96562</v>
      </c>
      <c r="V13" s="163">
        <v>105830</v>
      </c>
      <c r="W13" s="164">
        <f t="shared" ref="W13:W20" si="8">IFERROR(V13/U13-1,"-")</f>
        <v>9.5979785008595497E-2</v>
      </c>
      <c r="X13" s="165">
        <f t="shared" si="3"/>
        <v>3.0558770551488905</v>
      </c>
      <c r="Y13" s="163">
        <f t="shared" si="4"/>
        <v>9268</v>
      </c>
      <c r="Z13" s="163">
        <f t="shared" si="5"/>
        <v>79737</v>
      </c>
      <c r="AA13" s="164">
        <f t="shared" ref="AA13:AA20" si="9">V13/V$8</f>
        <v>0.37987178474769734</v>
      </c>
    </row>
    <row r="14" spans="1:27" s="56" customFormat="1" x14ac:dyDescent="0.25">
      <c r="B14" s="162" t="s">
        <v>113</v>
      </c>
      <c r="C14" s="163">
        <v>580856</v>
      </c>
      <c r="D14" s="163">
        <v>491040</v>
      </c>
      <c r="E14" s="163">
        <v>138922</v>
      </c>
      <c r="F14" s="163">
        <v>222501</v>
      </c>
      <c r="G14" s="163">
        <v>385709</v>
      </c>
      <c r="H14" s="163">
        <v>431586</v>
      </c>
      <c r="I14" s="164">
        <f t="shared" si="6"/>
        <v>0.11894200031630064</v>
      </c>
      <c r="J14" s="165">
        <f t="shared" si="0"/>
        <v>2.1066785678294293</v>
      </c>
      <c r="K14" s="163">
        <f t="shared" si="1"/>
        <v>45877</v>
      </c>
      <c r="L14" s="163">
        <f t="shared" si="2"/>
        <v>292664</v>
      </c>
      <c r="M14" s="164">
        <f t="shared" si="7"/>
        <v>8.3176344774434668E-2</v>
      </c>
      <c r="N14" s="166"/>
      <c r="P14" s="162" t="s">
        <v>113</v>
      </c>
      <c r="Q14" s="163">
        <v>15410</v>
      </c>
      <c r="R14" s="163">
        <v>15093</v>
      </c>
      <c r="S14" s="163">
        <v>6042</v>
      </c>
      <c r="T14" s="163">
        <v>9298</v>
      </c>
      <c r="U14" s="163">
        <v>16587</v>
      </c>
      <c r="V14" s="163">
        <v>20785</v>
      </c>
      <c r="W14" s="164">
        <f t="shared" si="8"/>
        <v>0.25308976909628011</v>
      </c>
      <c r="X14" s="165">
        <f t="shared" si="3"/>
        <v>2.4400860642171467</v>
      </c>
      <c r="Y14" s="163">
        <f t="shared" si="4"/>
        <v>4198</v>
      </c>
      <c r="Z14" s="163">
        <f t="shared" si="5"/>
        <v>14743</v>
      </c>
      <c r="AA14" s="164">
        <f t="shared" si="9"/>
        <v>7.460677545101474E-2</v>
      </c>
    </row>
    <row r="15" spans="1:27" x14ac:dyDescent="0.25">
      <c r="A15" s="1"/>
      <c r="B15" s="162" t="s">
        <v>116</v>
      </c>
      <c r="C15" s="163">
        <v>162041</v>
      </c>
      <c r="D15" s="163">
        <v>166950</v>
      </c>
      <c r="E15" s="163">
        <v>58766</v>
      </c>
      <c r="F15" s="163">
        <v>128102</v>
      </c>
      <c r="G15" s="163">
        <v>197280</v>
      </c>
      <c r="H15" s="163">
        <v>216824</v>
      </c>
      <c r="I15" s="164">
        <f t="shared" si="6"/>
        <v>9.9067315490673158E-2</v>
      </c>
      <c r="J15" s="165">
        <f t="shared" si="0"/>
        <v>2.6896164448830957</v>
      </c>
      <c r="K15" s="163">
        <f t="shared" si="1"/>
        <v>19544</v>
      </c>
      <c r="L15" s="163">
        <f t="shared" si="2"/>
        <v>158058</v>
      </c>
      <c r="M15" s="164">
        <f t="shared" si="7"/>
        <v>4.1786869313119569E-2</v>
      </c>
      <c r="N15" s="79"/>
      <c r="P15" s="162" t="s">
        <v>116</v>
      </c>
      <c r="Q15" s="163">
        <v>24474</v>
      </c>
      <c r="R15" s="163">
        <v>19622</v>
      </c>
      <c r="S15" s="163">
        <v>6586</v>
      </c>
      <c r="T15" s="163">
        <v>15246</v>
      </c>
      <c r="U15" s="163">
        <v>26940</v>
      </c>
      <c r="V15" s="163">
        <v>25089</v>
      </c>
      <c r="W15" s="164">
        <f t="shared" si="8"/>
        <v>-6.8708240534521181E-2</v>
      </c>
      <c r="X15" s="165">
        <f t="shared" si="3"/>
        <v>2.8094442757364106</v>
      </c>
      <c r="Y15" s="163">
        <f t="shared" si="4"/>
        <v>-1851</v>
      </c>
      <c r="Z15" s="163">
        <f t="shared" si="5"/>
        <v>18503</v>
      </c>
      <c r="AA15" s="164">
        <f t="shared" si="9"/>
        <v>9.0055780095766605E-2</v>
      </c>
    </row>
    <row r="16" spans="1:27" x14ac:dyDescent="0.25">
      <c r="A16" s="1"/>
      <c r="B16" s="162" t="s">
        <v>123</v>
      </c>
      <c r="C16" s="163">
        <v>146606</v>
      </c>
      <c r="D16" s="163">
        <v>137818</v>
      </c>
      <c r="E16" s="163">
        <v>39662</v>
      </c>
      <c r="F16" s="163">
        <v>93209</v>
      </c>
      <c r="G16" s="163">
        <v>169583</v>
      </c>
      <c r="H16" s="163">
        <v>165044</v>
      </c>
      <c r="I16" s="164">
        <f t="shared" si="6"/>
        <v>-2.6765654576225262E-2</v>
      </c>
      <c r="J16" s="165">
        <f t="shared" si="0"/>
        <v>3.1612626695577628</v>
      </c>
      <c r="K16" s="163">
        <f t="shared" si="1"/>
        <v>-4539</v>
      </c>
      <c r="L16" s="163">
        <f t="shared" si="2"/>
        <v>125382</v>
      </c>
      <c r="M16" s="164">
        <f t="shared" si="7"/>
        <v>3.1807696836671707E-2</v>
      </c>
      <c r="N16" s="79"/>
      <c r="P16" s="162" t="s">
        <v>123</v>
      </c>
      <c r="Q16" s="163">
        <v>4413</v>
      </c>
      <c r="R16" s="163">
        <v>3955</v>
      </c>
      <c r="S16" s="163">
        <v>1273</v>
      </c>
      <c r="T16" s="163">
        <v>4366</v>
      </c>
      <c r="U16" s="163">
        <v>9965</v>
      </c>
      <c r="V16" s="163">
        <v>8878</v>
      </c>
      <c r="W16" s="164">
        <f t="shared" si="8"/>
        <v>-0.10908178625188159</v>
      </c>
      <c r="X16" s="165">
        <f t="shared" si="3"/>
        <v>5.9740769835035348</v>
      </c>
      <c r="Y16" s="163">
        <f t="shared" si="4"/>
        <v>-1087</v>
      </c>
      <c r="Z16" s="163">
        <f t="shared" si="5"/>
        <v>7605</v>
      </c>
      <c r="AA16" s="164">
        <f t="shared" si="9"/>
        <v>3.186716153255275E-2</v>
      </c>
    </row>
    <row r="17" spans="1:27" x14ac:dyDescent="0.25">
      <c r="A17" s="1"/>
      <c r="B17" s="162" t="s">
        <v>119</v>
      </c>
      <c r="C17" s="163">
        <v>136223</v>
      </c>
      <c r="D17" s="163">
        <v>133862</v>
      </c>
      <c r="E17" s="163">
        <v>55544</v>
      </c>
      <c r="F17" s="163">
        <v>93337</v>
      </c>
      <c r="G17" s="163">
        <v>146133</v>
      </c>
      <c r="H17" s="163">
        <v>151265</v>
      </c>
      <c r="I17" s="164">
        <f t="shared" si="6"/>
        <v>3.5118693245194343E-2</v>
      </c>
      <c r="J17" s="165">
        <f t="shared" si="0"/>
        <v>1.7233364539824283</v>
      </c>
      <c r="K17" s="163">
        <f t="shared" si="1"/>
        <v>5132</v>
      </c>
      <c r="L17" s="163">
        <f t="shared" si="2"/>
        <v>95721</v>
      </c>
      <c r="M17" s="164">
        <f t="shared" si="7"/>
        <v>2.9152173129584506E-2</v>
      </c>
      <c r="N17" s="79"/>
      <c r="P17" s="162" t="s">
        <v>119</v>
      </c>
      <c r="Q17" s="163">
        <v>4348</v>
      </c>
      <c r="R17" s="163">
        <v>4225</v>
      </c>
      <c r="S17" s="163">
        <v>1935</v>
      </c>
      <c r="T17" s="163">
        <v>3344</v>
      </c>
      <c r="U17" s="163">
        <v>4569</v>
      </c>
      <c r="V17" s="163">
        <v>5490</v>
      </c>
      <c r="W17" s="164">
        <f t="shared" si="8"/>
        <v>0.20157583716349303</v>
      </c>
      <c r="X17" s="165">
        <f t="shared" si="3"/>
        <v>1.8372093023255816</v>
      </c>
      <c r="Y17" s="163">
        <f t="shared" si="4"/>
        <v>921</v>
      </c>
      <c r="Z17" s="163">
        <f t="shared" si="5"/>
        <v>3555</v>
      </c>
      <c r="AA17" s="164">
        <f t="shared" si="9"/>
        <v>1.9706095608663505E-2</v>
      </c>
    </row>
    <row r="18" spans="1:27" x14ac:dyDescent="0.25">
      <c r="A18" s="1"/>
      <c r="B18" s="162" t="s">
        <v>128</v>
      </c>
      <c r="C18" s="163">
        <v>68669</v>
      </c>
      <c r="D18" s="163">
        <v>74390</v>
      </c>
      <c r="E18" s="163">
        <v>28784</v>
      </c>
      <c r="F18" s="163">
        <v>25400</v>
      </c>
      <c r="G18" s="163">
        <v>62340</v>
      </c>
      <c r="H18" s="163">
        <v>67966</v>
      </c>
      <c r="I18" s="164">
        <f t="shared" si="6"/>
        <v>9.0247032402951621E-2</v>
      </c>
      <c r="J18" s="165">
        <f t="shared" si="0"/>
        <v>1.361242356864925</v>
      </c>
      <c r="K18" s="163">
        <f t="shared" si="1"/>
        <v>5626</v>
      </c>
      <c r="L18" s="163">
        <f t="shared" si="2"/>
        <v>39182</v>
      </c>
      <c r="M18" s="164">
        <f t="shared" si="7"/>
        <v>1.3098579307343672E-2</v>
      </c>
      <c r="N18" s="79"/>
      <c r="P18" s="162" t="s">
        <v>128</v>
      </c>
      <c r="Q18" s="163">
        <v>2096</v>
      </c>
      <c r="R18" s="163">
        <v>2428</v>
      </c>
      <c r="S18" s="163">
        <v>1979</v>
      </c>
      <c r="T18" s="163">
        <v>1422</v>
      </c>
      <c r="U18" s="163">
        <v>3324</v>
      </c>
      <c r="V18" s="163">
        <v>3691</v>
      </c>
      <c r="W18" s="164">
        <f t="shared" si="8"/>
        <v>0.11040914560770165</v>
      </c>
      <c r="X18" s="165">
        <f t="shared" si="3"/>
        <v>0.86508337544214253</v>
      </c>
      <c r="Y18" s="163">
        <f t="shared" si="4"/>
        <v>367</v>
      </c>
      <c r="Z18" s="163">
        <f t="shared" si="5"/>
        <v>1712</v>
      </c>
      <c r="AA18" s="164">
        <f t="shared" si="9"/>
        <v>1.3248670107755371E-2</v>
      </c>
    </row>
    <row r="19" spans="1:27" x14ac:dyDescent="0.25">
      <c r="A19" s="161" t="s">
        <v>144</v>
      </c>
      <c r="B19" s="162" t="s">
        <v>131</v>
      </c>
      <c r="C19" s="163">
        <v>119807</v>
      </c>
      <c r="D19" s="163">
        <v>106028</v>
      </c>
      <c r="E19" s="163">
        <v>42711</v>
      </c>
      <c r="F19" s="163">
        <v>22147</v>
      </c>
      <c r="G19" s="163">
        <v>56752</v>
      </c>
      <c r="H19" s="163">
        <v>70972</v>
      </c>
      <c r="I19" s="164">
        <f t="shared" si="6"/>
        <v>0.25056385678037785</v>
      </c>
      <c r="J19" s="165">
        <f t="shared" si="0"/>
        <v>0.66167966097726572</v>
      </c>
      <c r="K19" s="163">
        <f t="shared" si="1"/>
        <v>14220</v>
      </c>
      <c r="L19" s="163">
        <f t="shared" si="2"/>
        <v>28261</v>
      </c>
      <c r="M19" s="164">
        <f t="shared" si="7"/>
        <v>1.3677903225153682E-2</v>
      </c>
      <c r="N19" s="79"/>
      <c r="P19" s="162" t="s">
        <v>131</v>
      </c>
      <c r="Q19" s="163">
        <v>10395</v>
      </c>
      <c r="R19" s="163">
        <v>6221</v>
      </c>
      <c r="S19" s="163">
        <v>4050</v>
      </c>
      <c r="T19" s="163">
        <v>947</v>
      </c>
      <c r="U19" s="163">
        <v>2079</v>
      </c>
      <c r="V19" s="163">
        <v>2885</v>
      </c>
      <c r="W19" s="164">
        <f t="shared" si="8"/>
        <v>0.38768638768638763</v>
      </c>
      <c r="X19" s="165">
        <f t="shared" si="3"/>
        <v>-0.28765432098765431</v>
      </c>
      <c r="Y19" s="163">
        <f t="shared" si="4"/>
        <v>806</v>
      </c>
      <c r="Z19" s="163">
        <f t="shared" si="5"/>
        <v>-1165</v>
      </c>
      <c r="AA19" s="164">
        <f t="shared" si="9"/>
        <v>1.0355571189616431E-2</v>
      </c>
    </row>
    <row r="20" spans="1:27" x14ac:dyDescent="0.25">
      <c r="A20" s="167" t="s">
        <v>145</v>
      </c>
      <c r="B20" s="168" t="s">
        <v>145</v>
      </c>
      <c r="C20" s="169">
        <f t="shared" ref="C20:H20" si="10">C12-SUM(C13:C19)</f>
        <v>937348</v>
      </c>
      <c r="D20" s="169">
        <f t="shared" si="10"/>
        <v>952849</v>
      </c>
      <c r="E20" s="169">
        <f t="shared" si="10"/>
        <v>308094</v>
      </c>
      <c r="F20" s="169">
        <f t="shared" si="10"/>
        <v>504396</v>
      </c>
      <c r="G20" s="169">
        <f t="shared" si="10"/>
        <v>1000652</v>
      </c>
      <c r="H20" s="169">
        <f t="shared" si="10"/>
        <v>1104537</v>
      </c>
      <c r="I20" s="170">
        <f t="shared" si="6"/>
        <v>0.10381731111315418</v>
      </c>
      <c r="J20" s="171">
        <f t="shared" si="0"/>
        <v>2.5850649477107637</v>
      </c>
      <c r="K20" s="169">
        <f>H20-G20</f>
        <v>103885</v>
      </c>
      <c r="L20" s="169">
        <f t="shared" si="2"/>
        <v>796443</v>
      </c>
      <c r="M20" s="170">
        <f t="shared" si="7"/>
        <v>0.21286916241055026</v>
      </c>
      <c r="N20" s="79"/>
      <c r="P20" s="168" t="s">
        <v>145</v>
      </c>
      <c r="Q20" s="169">
        <f t="shared" ref="Q20:V20" si="11">Q12-SUM(Q13:Q19)</f>
        <v>48076</v>
      </c>
      <c r="R20" s="169">
        <f t="shared" si="11"/>
        <v>52520</v>
      </c>
      <c r="S20" s="169">
        <f t="shared" si="11"/>
        <v>21884</v>
      </c>
      <c r="T20" s="169">
        <f t="shared" si="11"/>
        <v>34040</v>
      </c>
      <c r="U20" s="169">
        <f t="shared" si="11"/>
        <v>68030</v>
      </c>
      <c r="V20" s="169">
        <f t="shared" si="11"/>
        <v>73928</v>
      </c>
      <c r="W20" s="170">
        <f t="shared" si="8"/>
        <v>8.6697045421137764E-2</v>
      </c>
      <c r="X20" s="171">
        <f t="shared" si="3"/>
        <v>2.3781758362273808</v>
      </c>
      <c r="Y20" s="169">
        <f>V20-U20</f>
        <v>5898</v>
      </c>
      <c r="Z20" s="169">
        <f t="shared" si="5"/>
        <v>52044</v>
      </c>
      <c r="AA20" s="170">
        <f t="shared" si="9"/>
        <v>0.26536106305232704</v>
      </c>
    </row>
    <row r="21" spans="1:27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2"/>
      <c r="L21" s="151"/>
      <c r="M21" s="151"/>
      <c r="N21" s="125"/>
      <c r="O21" s="125"/>
      <c r="P21" s="125"/>
    </row>
    <row r="22" spans="1:27" x14ac:dyDescent="0.25">
      <c r="B22" s="154" t="s">
        <v>68</v>
      </c>
      <c r="C22" s="155">
        <v>1715135</v>
      </c>
      <c r="D22" s="155">
        <v>1762715</v>
      </c>
      <c r="E22" s="155">
        <v>550867</v>
      </c>
      <c r="F22" s="155">
        <v>881045</v>
      </c>
      <c r="G22" s="155">
        <v>1757049</v>
      </c>
      <c r="H22" s="155">
        <v>1888332</v>
      </c>
      <c r="I22" s="156">
        <f>IFERROR(H22/G22-1,"-")</f>
        <v>7.4717893467968199E-2</v>
      </c>
      <c r="J22" s="156">
        <f>IFERROR(H22/E22-1,"-")</f>
        <v>2.4279272492271273</v>
      </c>
      <c r="K22" s="155">
        <f>H22-G22</f>
        <v>131283</v>
      </c>
      <c r="L22" s="155">
        <f>H22-E22</f>
        <v>1337465</v>
      </c>
      <c r="M22" s="156">
        <f>H22/H$8</f>
        <v>0.36392411589022294</v>
      </c>
      <c r="N22" s="105"/>
      <c r="O22" s="105"/>
      <c r="P22" s="105"/>
    </row>
    <row r="23" spans="1:27" x14ac:dyDescent="0.25">
      <c r="B23" s="157" t="s">
        <v>97</v>
      </c>
      <c r="C23" s="158">
        <v>189817</v>
      </c>
      <c r="D23" s="158">
        <v>222987</v>
      </c>
      <c r="E23" s="158">
        <v>117997</v>
      </c>
      <c r="F23" s="158">
        <v>247584</v>
      </c>
      <c r="G23" s="158">
        <v>207208</v>
      </c>
      <c r="H23" s="158">
        <v>181512</v>
      </c>
      <c r="I23" s="159">
        <f>IFERROR(H23/G23-1,"-")</f>
        <v>-0.12401065595922933</v>
      </c>
      <c r="J23" s="160">
        <f t="shared" ref="J23:J34" si="12">IFERROR(H23/E23-1,"-")</f>
        <v>0.53827639685754725</v>
      </c>
      <c r="K23" s="158">
        <f t="shared" ref="K23:K33" si="13">H23-G23</f>
        <v>-25696</v>
      </c>
      <c r="L23" s="158">
        <f t="shared" ref="L23:L34" si="14">H23-E23</f>
        <v>63515</v>
      </c>
      <c r="M23" s="159">
        <f>H23/H$8</f>
        <v>3.4981451420336117E-2</v>
      </c>
    </row>
    <row r="24" spans="1:27" x14ac:dyDescent="0.25">
      <c r="B24" s="162" t="s">
        <v>103</v>
      </c>
      <c r="C24" s="163">
        <v>89686</v>
      </c>
      <c r="D24" s="163">
        <v>113067</v>
      </c>
      <c r="E24" s="163">
        <v>68476</v>
      </c>
      <c r="F24" s="163">
        <v>126666</v>
      </c>
      <c r="G24" s="163">
        <v>86811</v>
      </c>
      <c r="H24" s="163">
        <v>75374</v>
      </c>
      <c r="I24" s="164">
        <f>IFERROR(H24/G24-1,"-")</f>
        <v>-0.13174597689232936</v>
      </c>
      <c r="J24" s="165">
        <f t="shared" si="12"/>
        <v>0.10073602430048489</v>
      </c>
      <c r="K24" s="163">
        <f t="shared" si="13"/>
        <v>-11437</v>
      </c>
      <c r="L24" s="163">
        <f t="shared" si="14"/>
        <v>6898</v>
      </c>
      <c r="M24" s="164">
        <f>H24/H$8</f>
        <v>1.4526267791421034E-2</v>
      </c>
    </row>
    <row r="25" spans="1:27" x14ac:dyDescent="0.25">
      <c r="B25" s="162" t="s">
        <v>100</v>
      </c>
      <c r="C25" s="163">
        <v>100131</v>
      </c>
      <c r="D25" s="163">
        <v>109920</v>
      </c>
      <c r="E25" s="163">
        <v>49521</v>
      </c>
      <c r="F25" s="163">
        <v>120918</v>
      </c>
      <c r="G25" s="163">
        <v>120397</v>
      </c>
      <c r="H25" s="163">
        <v>106138</v>
      </c>
      <c r="I25" s="164">
        <f>IFERROR(H25/G25-1,"-")</f>
        <v>-0.11843318355108512</v>
      </c>
      <c r="J25" s="165">
        <f t="shared" si="12"/>
        <v>1.1432927444922356</v>
      </c>
      <c r="K25" s="163">
        <f t="shared" si="13"/>
        <v>-14259</v>
      </c>
      <c r="L25" s="163">
        <f t="shared" si="14"/>
        <v>56617</v>
      </c>
      <c r="M25" s="164">
        <f>H25/H$8</f>
        <v>2.0455183628915085E-2</v>
      </c>
    </row>
    <row r="26" spans="1:27" x14ac:dyDescent="0.25">
      <c r="B26" s="157" t="s">
        <v>107</v>
      </c>
      <c r="C26" s="158">
        <v>1525318</v>
      </c>
      <c r="D26" s="158">
        <v>1539728</v>
      </c>
      <c r="E26" s="158">
        <v>432870</v>
      </c>
      <c r="F26" s="158">
        <v>633461</v>
      </c>
      <c r="G26" s="158">
        <v>1549841</v>
      </c>
      <c r="H26" s="158">
        <v>1706820</v>
      </c>
      <c r="I26" s="159">
        <f>IFERROR(H26/G26-1,"-")</f>
        <v>0.10128716429620854</v>
      </c>
      <c r="J26" s="160">
        <f t="shared" si="12"/>
        <v>2.9430313951070759</v>
      </c>
      <c r="K26" s="158">
        <f t="shared" si="13"/>
        <v>156979</v>
      </c>
      <c r="L26" s="158">
        <f t="shared" si="14"/>
        <v>1273950</v>
      </c>
      <c r="M26" s="159">
        <f>H26/H$8</f>
        <v>0.32894266446988679</v>
      </c>
    </row>
    <row r="27" spans="1:27" x14ac:dyDescent="0.25">
      <c r="B27" s="162" t="s">
        <v>110</v>
      </c>
      <c r="C27" s="163">
        <v>740817</v>
      </c>
      <c r="D27" s="163">
        <v>757594</v>
      </c>
      <c r="E27" s="163">
        <v>187852</v>
      </c>
      <c r="F27" s="163">
        <v>208305</v>
      </c>
      <c r="G27" s="163">
        <v>783677</v>
      </c>
      <c r="H27" s="163">
        <v>883653</v>
      </c>
      <c r="I27" s="164">
        <f t="shared" ref="I27:I34" si="15">IFERROR(H27/G27-1,"-")</f>
        <v>0.12757296692387299</v>
      </c>
      <c r="J27" s="165">
        <f t="shared" si="12"/>
        <v>3.7039850520622615</v>
      </c>
      <c r="K27" s="163">
        <f t="shared" si="13"/>
        <v>99976</v>
      </c>
      <c r="L27" s="163">
        <f t="shared" si="14"/>
        <v>695801</v>
      </c>
      <c r="M27" s="164">
        <f t="shared" ref="M27:M34" si="16">H27/H$8</f>
        <v>0.17029983963558482</v>
      </c>
    </row>
    <row r="28" spans="1:27" x14ac:dyDescent="0.25">
      <c r="B28" s="162" t="s">
        <v>113</v>
      </c>
      <c r="C28" s="163">
        <v>222082</v>
      </c>
      <c r="D28" s="163">
        <v>201016</v>
      </c>
      <c r="E28" s="163">
        <v>57141</v>
      </c>
      <c r="F28" s="163">
        <v>103865</v>
      </c>
      <c r="G28" s="163">
        <v>169299</v>
      </c>
      <c r="H28" s="163">
        <v>182538</v>
      </c>
      <c r="I28" s="164">
        <f t="shared" si="15"/>
        <v>7.819892616022539E-2</v>
      </c>
      <c r="J28" s="165">
        <f t="shared" si="12"/>
        <v>2.1945188218617107</v>
      </c>
      <c r="K28" s="163">
        <f t="shared" si="13"/>
        <v>13239</v>
      </c>
      <c r="L28" s="163">
        <f t="shared" si="14"/>
        <v>125397</v>
      </c>
      <c r="M28" s="164">
        <f t="shared" si="16"/>
        <v>3.5179184733600613E-2</v>
      </c>
    </row>
    <row r="29" spans="1:27" x14ac:dyDescent="0.25">
      <c r="B29" s="162" t="s">
        <v>116</v>
      </c>
      <c r="C29" s="163">
        <v>47145</v>
      </c>
      <c r="D29" s="163">
        <v>52571</v>
      </c>
      <c r="E29" s="163">
        <v>20504</v>
      </c>
      <c r="F29" s="163">
        <v>42447</v>
      </c>
      <c r="G29" s="163">
        <v>63176</v>
      </c>
      <c r="H29" s="163">
        <v>65334</v>
      </c>
      <c r="I29" s="164">
        <f t="shared" si="15"/>
        <v>3.415854121818418E-2</v>
      </c>
      <c r="J29" s="165">
        <f t="shared" si="12"/>
        <v>2.1864026531408505</v>
      </c>
      <c r="K29" s="163">
        <f t="shared" si="13"/>
        <v>2158</v>
      </c>
      <c r="L29" s="163">
        <f t="shared" si="14"/>
        <v>44830</v>
      </c>
      <c r="M29" s="164">
        <f t="shared" si="16"/>
        <v>1.2591333614836706E-2</v>
      </c>
    </row>
    <row r="30" spans="1:27" x14ac:dyDescent="0.25">
      <c r="B30" s="162" t="s">
        <v>123</v>
      </c>
      <c r="C30" s="163">
        <v>65413</v>
      </c>
      <c r="D30" s="163">
        <v>61428</v>
      </c>
      <c r="E30" s="163">
        <v>17078</v>
      </c>
      <c r="F30" s="163">
        <v>41550</v>
      </c>
      <c r="G30" s="163">
        <v>75901</v>
      </c>
      <c r="H30" s="163">
        <v>70878</v>
      </c>
      <c r="I30" s="164">
        <f t="shared" si="15"/>
        <v>-6.6178311221195996E-2</v>
      </c>
      <c r="J30" s="165">
        <f t="shared" si="12"/>
        <v>3.1502517859234098</v>
      </c>
      <c r="K30" s="163">
        <f t="shared" si="13"/>
        <v>-5023</v>
      </c>
      <c r="L30" s="163">
        <f t="shared" si="14"/>
        <v>53800</v>
      </c>
      <c r="M30" s="164">
        <f t="shared" si="16"/>
        <v>1.3659787307564147E-2</v>
      </c>
    </row>
    <row r="31" spans="1:27" x14ac:dyDescent="0.25">
      <c r="B31" s="162" t="s">
        <v>119</v>
      </c>
      <c r="C31" s="163">
        <v>71278</v>
      </c>
      <c r="D31" s="163">
        <v>70272</v>
      </c>
      <c r="E31" s="163">
        <v>28980</v>
      </c>
      <c r="F31" s="163">
        <v>51893</v>
      </c>
      <c r="G31" s="163">
        <v>82793</v>
      </c>
      <c r="H31" s="163">
        <v>80226</v>
      </c>
      <c r="I31" s="164">
        <f t="shared" si="15"/>
        <v>-3.1005036657688501E-2</v>
      </c>
      <c r="J31" s="165">
        <f t="shared" si="12"/>
        <v>1.7683229813664596</v>
      </c>
      <c r="K31" s="163">
        <f t="shared" si="13"/>
        <v>-2567</v>
      </c>
      <c r="L31" s="163">
        <f t="shared" si="14"/>
        <v>51246</v>
      </c>
      <c r="M31" s="164">
        <f t="shared" si="16"/>
        <v>1.5461357495085093E-2</v>
      </c>
    </row>
    <row r="32" spans="1:27" x14ac:dyDescent="0.25">
      <c r="B32" s="162" t="s">
        <v>128</v>
      </c>
      <c r="C32" s="163">
        <v>26168</v>
      </c>
      <c r="D32" s="163">
        <v>30964</v>
      </c>
      <c r="E32" s="163">
        <v>11625</v>
      </c>
      <c r="F32" s="163">
        <v>7603</v>
      </c>
      <c r="G32" s="163">
        <v>22864</v>
      </c>
      <c r="H32" s="163">
        <v>24590</v>
      </c>
      <c r="I32" s="164">
        <f t="shared" si="15"/>
        <v>7.5489853044086841E-2</v>
      </c>
      <c r="J32" s="165">
        <f t="shared" si="12"/>
        <v>1.115268817204301</v>
      </c>
      <c r="K32" s="163">
        <f t="shared" si="13"/>
        <v>1726</v>
      </c>
      <c r="L32" s="163">
        <f t="shared" si="14"/>
        <v>12965</v>
      </c>
      <c r="M32" s="164">
        <f t="shared" si="16"/>
        <v>4.7390469524112187E-3</v>
      </c>
    </row>
    <row r="33" spans="2:16" x14ac:dyDescent="0.25">
      <c r="B33" s="162" t="s">
        <v>131</v>
      </c>
      <c r="C33" s="163">
        <v>36149</v>
      </c>
      <c r="D33" s="163">
        <v>35546</v>
      </c>
      <c r="E33" s="163">
        <v>13377</v>
      </c>
      <c r="F33" s="163">
        <v>5465</v>
      </c>
      <c r="G33" s="163">
        <v>19705</v>
      </c>
      <c r="H33" s="163">
        <v>25667</v>
      </c>
      <c r="I33" s="164">
        <f t="shared" si="15"/>
        <v>0.30256280131946212</v>
      </c>
      <c r="J33" s="165">
        <f t="shared" si="12"/>
        <v>0.91874112282275555</v>
      </c>
      <c r="K33" s="163">
        <f t="shared" si="13"/>
        <v>5962</v>
      </c>
      <c r="L33" s="163">
        <f t="shared" si="14"/>
        <v>12290</v>
      </c>
      <c r="M33" s="164">
        <f t="shared" si="16"/>
        <v>4.9466091145806733E-3</v>
      </c>
    </row>
    <row r="34" spans="2:16" x14ac:dyDescent="0.25">
      <c r="B34" s="168" t="s">
        <v>145</v>
      </c>
      <c r="C34" s="169">
        <f t="shared" ref="C34:H34" si="17">C26-SUM(C27:C33)</f>
        <v>316266</v>
      </c>
      <c r="D34" s="169">
        <f t="shared" si="17"/>
        <v>330337</v>
      </c>
      <c r="E34" s="169">
        <f t="shared" si="17"/>
        <v>96313</v>
      </c>
      <c r="F34" s="169">
        <f t="shared" si="17"/>
        <v>172333</v>
      </c>
      <c r="G34" s="169">
        <f t="shared" si="17"/>
        <v>332426</v>
      </c>
      <c r="H34" s="169">
        <f t="shared" si="17"/>
        <v>373934</v>
      </c>
      <c r="I34" s="170">
        <f t="shared" si="15"/>
        <v>0.12486387947994437</v>
      </c>
      <c r="J34" s="171">
        <f t="shared" si="12"/>
        <v>2.8824873070094381</v>
      </c>
      <c r="K34" s="169">
        <f>H34-G34</f>
        <v>41508</v>
      </c>
      <c r="L34" s="169">
        <f t="shared" si="14"/>
        <v>277621</v>
      </c>
      <c r="M34" s="170">
        <f t="shared" si="16"/>
        <v>7.2065505616223532E-2</v>
      </c>
    </row>
    <row r="35" spans="2:16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2"/>
      <c r="L35" s="151"/>
      <c r="M35" s="151"/>
      <c r="N35" s="125"/>
      <c r="O35" s="125"/>
      <c r="P35" s="125"/>
    </row>
    <row r="36" spans="2:16" x14ac:dyDescent="0.25">
      <c r="B36" s="154" t="s">
        <v>68</v>
      </c>
      <c r="C36" s="155">
        <v>1322486</v>
      </c>
      <c r="D36" s="155">
        <v>1299411</v>
      </c>
      <c r="E36" s="155">
        <v>375345</v>
      </c>
      <c r="F36" s="155">
        <v>492258</v>
      </c>
      <c r="G36" s="155">
        <v>1243535</v>
      </c>
      <c r="H36" s="155">
        <v>1319978</v>
      </c>
      <c r="I36" s="156">
        <f>IFERROR(H36/G36-1,"-")</f>
        <v>6.1472334916186533E-2</v>
      </c>
      <c r="J36" s="156">
        <f>IFERROR(H36/E36-1,"-")</f>
        <v>2.5167059638465945</v>
      </c>
      <c r="K36" s="155">
        <f>H36-G36</f>
        <v>76443</v>
      </c>
      <c r="L36" s="155">
        <f>H36-E36</f>
        <v>944633</v>
      </c>
      <c r="M36" s="156">
        <f>H36/H$8</f>
        <v>0.25438949646807058</v>
      </c>
      <c r="N36" s="105"/>
      <c r="O36" s="105"/>
      <c r="P36" s="105"/>
    </row>
    <row r="37" spans="2:16" x14ac:dyDescent="0.25">
      <c r="B37" s="157" t="s">
        <v>97</v>
      </c>
      <c r="C37" s="158">
        <v>132322</v>
      </c>
      <c r="D37" s="158">
        <v>127819</v>
      </c>
      <c r="E37" s="158">
        <v>51760</v>
      </c>
      <c r="F37" s="158">
        <v>83468</v>
      </c>
      <c r="G37" s="158">
        <v>123951</v>
      </c>
      <c r="H37" s="158">
        <v>118966</v>
      </c>
      <c r="I37" s="159">
        <f>IFERROR(H37/G37-1,"-")</f>
        <v>-4.0217505304515511E-2</v>
      </c>
      <c r="J37" s="160">
        <f t="shared" ref="J37:J48" si="18">IFERROR(H37/E37-1,"-")</f>
        <v>1.2984157650695516</v>
      </c>
      <c r="K37" s="158">
        <f t="shared" ref="K37:K47" si="19">H37-G37</f>
        <v>-4985</v>
      </c>
      <c r="L37" s="158">
        <f t="shared" ref="L37:L48" si="20">H37-E37</f>
        <v>67206</v>
      </c>
      <c r="M37" s="159">
        <f>H37/H$8</f>
        <v>2.2927428212303907E-2</v>
      </c>
    </row>
    <row r="38" spans="2:16" x14ac:dyDescent="0.25">
      <c r="B38" s="162" t="s">
        <v>103</v>
      </c>
      <c r="C38" s="163">
        <v>42034</v>
      </c>
      <c r="D38" s="163">
        <v>51328</v>
      </c>
      <c r="E38" s="163">
        <v>24912</v>
      </c>
      <c r="F38" s="163">
        <v>43482</v>
      </c>
      <c r="G38" s="163">
        <v>48094</v>
      </c>
      <c r="H38" s="163">
        <v>51902</v>
      </c>
      <c r="I38" s="164">
        <f>IFERROR(H38/G38-1,"-")</f>
        <v>7.9178275876408799E-2</v>
      </c>
      <c r="J38" s="165">
        <f t="shared" si="18"/>
        <v>1.083413615928067</v>
      </c>
      <c r="K38" s="163">
        <f t="shared" si="19"/>
        <v>3808</v>
      </c>
      <c r="L38" s="163">
        <f t="shared" si="20"/>
        <v>26990</v>
      </c>
      <c r="M38" s="164">
        <f>H38/H$8</f>
        <v>1.0002684624808748E-2</v>
      </c>
    </row>
    <row r="39" spans="2:16" x14ac:dyDescent="0.25">
      <c r="B39" s="162" t="s">
        <v>100</v>
      </c>
      <c r="C39" s="163">
        <v>90288</v>
      </c>
      <c r="D39" s="163">
        <v>76491</v>
      </c>
      <c r="E39" s="163">
        <v>26848</v>
      </c>
      <c r="F39" s="163">
        <v>39986</v>
      </c>
      <c r="G39" s="163">
        <v>75857</v>
      </c>
      <c r="H39" s="163">
        <v>67064</v>
      </c>
      <c r="I39" s="164">
        <f>IFERROR(H39/G39-1,"-")</f>
        <v>-0.1159154725338466</v>
      </c>
      <c r="J39" s="165">
        <f t="shared" si="18"/>
        <v>1.4979141835518472</v>
      </c>
      <c r="K39" s="163">
        <f t="shared" si="19"/>
        <v>-8793</v>
      </c>
      <c r="L39" s="163">
        <f t="shared" si="20"/>
        <v>40216</v>
      </c>
      <c r="M39" s="164">
        <f>H39/H$8</f>
        <v>1.2924743587495161E-2</v>
      </c>
    </row>
    <row r="40" spans="2:16" x14ac:dyDescent="0.25">
      <c r="B40" s="157" t="s">
        <v>107</v>
      </c>
      <c r="C40" s="158">
        <v>1190164</v>
      </c>
      <c r="D40" s="158">
        <v>1171592</v>
      </c>
      <c r="E40" s="158">
        <v>323585</v>
      </c>
      <c r="F40" s="158">
        <v>408790</v>
      </c>
      <c r="G40" s="158">
        <v>1119584</v>
      </c>
      <c r="H40" s="158">
        <v>1201012</v>
      </c>
      <c r="I40" s="159">
        <f>IFERROR(H40/G40-1,"-")</f>
        <v>7.2730585646097135E-2</v>
      </c>
      <c r="J40" s="160">
        <f t="shared" si="18"/>
        <v>2.7115811919588362</v>
      </c>
      <c r="K40" s="158">
        <f t="shared" si="19"/>
        <v>81428</v>
      </c>
      <c r="L40" s="158">
        <f t="shared" si="20"/>
        <v>877427</v>
      </c>
      <c r="M40" s="159">
        <f>H40/H$8</f>
        <v>0.23146206825576668</v>
      </c>
    </row>
    <row r="41" spans="2:16" x14ac:dyDescent="0.25">
      <c r="B41" s="162" t="s">
        <v>110</v>
      </c>
      <c r="C41" s="163">
        <v>614177</v>
      </c>
      <c r="D41" s="163">
        <v>640459</v>
      </c>
      <c r="E41" s="163">
        <v>146501</v>
      </c>
      <c r="F41" s="163">
        <v>142606</v>
      </c>
      <c r="G41" s="163">
        <v>581865</v>
      </c>
      <c r="H41" s="163">
        <v>634691</v>
      </c>
      <c r="I41" s="164">
        <f t="shared" ref="I41:I48" si="21">IFERROR(H41/G41-1,"-")</f>
        <v>9.0787381952858404E-2</v>
      </c>
      <c r="J41" s="165">
        <f t="shared" si="18"/>
        <v>3.3323322025105631</v>
      </c>
      <c r="K41" s="163">
        <f t="shared" si="19"/>
        <v>52826</v>
      </c>
      <c r="L41" s="163">
        <f t="shared" si="20"/>
        <v>488190</v>
      </c>
      <c r="M41" s="164">
        <f t="shared" ref="M41:M48" si="22">H41/H$8</f>
        <v>0.12231925373211992</v>
      </c>
    </row>
    <row r="42" spans="2:16" x14ac:dyDescent="0.25">
      <c r="B42" s="162" t="s">
        <v>113</v>
      </c>
      <c r="C42" s="163">
        <v>72717</v>
      </c>
      <c r="D42" s="163">
        <v>52401</v>
      </c>
      <c r="E42" s="163">
        <v>16159</v>
      </c>
      <c r="F42" s="163">
        <v>21846</v>
      </c>
      <c r="G42" s="163">
        <v>39072</v>
      </c>
      <c r="H42" s="163">
        <v>45133</v>
      </c>
      <c r="I42" s="164">
        <f t="shared" si="21"/>
        <v>0.15512387387387383</v>
      </c>
      <c r="J42" s="165">
        <f t="shared" si="18"/>
        <v>1.7930565010211028</v>
      </c>
      <c r="K42" s="163">
        <f t="shared" si="19"/>
        <v>6061</v>
      </c>
      <c r="L42" s="163">
        <f t="shared" si="20"/>
        <v>28974</v>
      </c>
      <c r="M42" s="164">
        <f t="shared" si="22"/>
        <v>8.6981458358347113E-3</v>
      </c>
    </row>
    <row r="43" spans="2:16" x14ac:dyDescent="0.25">
      <c r="B43" s="162" t="s">
        <v>116</v>
      </c>
      <c r="C43" s="163">
        <v>23684</v>
      </c>
      <c r="D43" s="163">
        <v>24405</v>
      </c>
      <c r="E43" s="163">
        <v>9702</v>
      </c>
      <c r="F43" s="163">
        <v>19919</v>
      </c>
      <c r="G43" s="163">
        <v>27268</v>
      </c>
      <c r="H43" s="163">
        <v>28898</v>
      </c>
      <c r="I43" s="164">
        <f t="shared" si="21"/>
        <v>5.9777028018189737E-2</v>
      </c>
      <c r="J43" s="165">
        <f t="shared" si="18"/>
        <v>1.9785611214182643</v>
      </c>
      <c r="K43" s="163">
        <f t="shared" si="19"/>
        <v>1630</v>
      </c>
      <c r="L43" s="163">
        <f t="shared" si="20"/>
        <v>19196</v>
      </c>
      <c r="M43" s="164">
        <f t="shared" si="22"/>
        <v>5.5692956010890363E-3</v>
      </c>
    </row>
    <row r="44" spans="2:16" x14ac:dyDescent="0.25">
      <c r="B44" s="162" t="s">
        <v>123</v>
      </c>
      <c r="C44" s="163">
        <v>55932</v>
      </c>
      <c r="D44" s="163">
        <v>53890</v>
      </c>
      <c r="E44" s="163">
        <v>15410</v>
      </c>
      <c r="F44" s="163">
        <v>30677</v>
      </c>
      <c r="G44" s="163">
        <v>57015</v>
      </c>
      <c r="H44" s="163">
        <v>55478</v>
      </c>
      <c r="I44" s="164">
        <f t="shared" si="21"/>
        <v>-2.6957818118039101E-2</v>
      </c>
      <c r="J44" s="165">
        <f t="shared" si="18"/>
        <v>2.6001297858533419</v>
      </c>
      <c r="K44" s="163">
        <f t="shared" si="19"/>
        <v>-1537</v>
      </c>
      <c r="L44" s="163">
        <f t="shared" si="20"/>
        <v>40068</v>
      </c>
      <c r="M44" s="164">
        <f t="shared" si="22"/>
        <v>1.0691860383321252E-2</v>
      </c>
    </row>
    <row r="45" spans="2:16" x14ac:dyDescent="0.25">
      <c r="B45" s="162" t="s">
        <v>119</v>
      </c>
      <c r="C45" s="163">
        <v>41910</v>
      </c>
      <c r="D45" s="163">
        <v>41202</v>
      </c>
      <c r="E45" s="163">
        <v>15534</v>
      </c>
      <c r="F45" s="163">
        <v>22807</v>
      </c>
      <c r="G45" s="163">
        <v>38767</v>
      </c>
      <c r="H45" s="163">
        <v>44187</v>
      </c>
      <c r="I45" s="164">
        <f t="shared" si="21"/>
        <v>0.13980963190342299</v>
      </c>
      <c r="J45" s="165">
        <f t="shared" si="18"/>
        <v>1.8445345693317883</v>
      </c>
      <c r="K45" s="163">
        <f t="shared" si="19"/>
        <v>5420</v>
      </c>
      <c r="L45" s="163">
        <f t="shared" si="20"/>
        <v>28653</v>
      </c>
      <c r="M45" s="164">
        <f t="shared" si="22"/>
        <v>8.515830324774076E-3</v>
      </c>
    </row>
    <row r="46" spans="2:16" x14ac:dyDescent="0.25">
      <c r="B46" s="162" t="s">
        <v>128</v>
      </c>
      <c r="C46" s="163">
        <v>28055</v>
      </c>
      <c r="D46" s="163">
        <v>26919</v>
      </c>
      <c r="E46" s="163">
        <v>9750</v>
      </c>
      <c r="F46" s="163">
        <v>10533</v>
      </c>
      <c r="G46" s="163">
        <v>22457</v>
      </c>
      <c r="H46" s="163">
        <v>23505</v>
      </c>
      <c r="I46" s="164">
        <f t="shared" si="21"/>
        <v>4.6666963530302308E-2</v>
      </c>
      <c r="J46" s="165">
        <f t="shared" si="18"/>
        <v>1.4107692307692306</v>
      </c>
      <c r="K46" s="163">
        <f t="shared" si="19"/>
        <v>1048</v>
      </c>
      <c r="L46" s="163">
        <f t="shared" si="20"/>
        <v>13755</v>
      </c>
      <c r="M46" s="164">
        <f t="shared" si="22"/>
        <v>4.5299430100213785E-3</v>
      </c>
    </row>
    <row r="47" spans="2:16" x14ac:dyDescent="0.25">
      <c r="B47" s="162" t="s">
        <v>131</v>
      </c>
      <c r="C47" s="163">
        <v>50198</v>
      </c>
      <c r="D47" s="163">
        <v>42509</v>
      </c>
      <c r="E47" s="163">
        <v>16737</v>
      </c>
      <c r="F47" s="163">
        <v>10472</v>
      </c>
      <c r="G47" s="163">
        <v>22560</v>
      </c>
      <c r="H47" s="163">
        <v>26526</v>
      </c>
      <c r="I47" s="164">
        <f t="shared" si="21"/>
        <v>0.17579787234042543</v>
      </c>
      <c r="J47" s="165">
        <f t="shared" si="18"/>
        <v>0.58487184083169019</v>
      </c>
      <c r="K47" s="163">
        <f t="shared" si="19"/>
        <v>3966</v>
      </c>
      <c r="L47" s="163">
        <f t="shared" si="20"/>
        <v>9789</v>
      </c>
      <c r="M47" s="164">
        <f t="shared" si="22"/>
        <v>5.1121577657446118E-3</v>
      </c>
    </row>
    <row r="48" spans="2:16" x14ac:dyDescent="0.25">
      <c r="B48" s="168" t="s">
        <v>145</v>
      </c>
      <c r="C48" s="169">
        <f t="shared" ref="C48:H48" si="23">C40-SUM(C41:C47)</f>
        <v>303491</v>
      </c>
      <c r="D48" s="169">
        <f t="shared" si="23"/>
        <v>289807</v>
      </c>
      <c r="E48" s="169">
        <f t="shared" si="23"/>
        <v>93792</v>
      </c>
      <c r="F48" s="169">
        <f t="shared" si="23"/>
        <v>149930</v>
      </c>
      <c r="G48" s="169">
        <f t="shared" si="23"/>
        <v>330580</v>
      </c>
      <c r="H48" s="169">
        <f t="shared" si="23"/>
        <v>342594</v>
      </c>
      <c r="I48" s="170">
        <f t="shared" si="21"/>
        <v>3.6342186460160963E-2</v>
      </c>
      <c r="J48" s="171">
        <f t="shared" si="18"/>
        <v>2.6526995905834188</v>
      </c>
      <c r="K48" s="169">
        <f>H48-G48</f>
        <v>12014</v>
      </c>
      <c r="L48" s="169">
        <f t="shared" si="20"/>
        <v>248802</v>
      </c>
      <c r="M48" s="170">
        <f t="shared" si="22"/>
        <v>6.6025581602861705E-2</v>
      </c>
    </row>
    <row r="49" spans="2:16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2"/>
      <c r="L49" s="151"/>
      <c r="M49" s="151"/>
      <c r="N49" s="125"/>
      <c r="O49" s="125"/>
      <c r="P49" s="125"/>
    </row>
    <row r="50" spans="2:16" x14ac:dyDescent="0.25">
      <c r="B50" s="154" t="s">
        <v>68</v>
      </c>
      <c r="C50" s="155">
        <v>47034</v>
      </c>
      <c r="D50" s="155">
        <v>45076</v>
      </c>
      <c r="E50" s="155">
        <v>12633</v>
      </c>
      <c r="F50" s="155">
        <v>20161</v>
      </c>
      <c r="G50" s="155">
        <v>37751</v>
      </c>
      <c r="H50" s="155">
        <v>51166</v>
      </c>
      <c r="I50" s="156">
        <f>IFERROR(H50/G50-1,"-")</f>
        <v>0.3553548250377474</v>
      </c>
      <c r="J50" s="156">
        <f>IFERROR(H50/E50-1,"-")</f>
        <v>3.0501860207393339</v>
      </c>
      <c r="K50" s="155">
        <f>H50-G50</f>
        <v>13415</v>
      </c>
      <c r="L50" s="155">
        <f>H50-E50</f>
        <v>38533</v>
      </c>
      <c r="M50" s="156">
        <f>H50/H$8</f>
        <v>9.8608408445332429E-3</v>
      </c>
      <c r="N50" s="105"/>
      <c r="O50" s="105"/>
      <c r="P50" s="105"/>
    </row>
    <row r="51" spans="2:16" x14ac:dyDescent="0.25">
      <c r="B51" s="157" t="s">
        <v>97</v>
      </c>
      <c r="C51" s="158">
        <v>11661</v>
      </c>
      <c r="D51" s="158">
        <v>10509</v>
      </c>
      <c r="E51" s="158">
        <v>2339</v>
      </c>
      <c r="F51" s="158">
        <v>4950</v>
      </c>
      <c r="G51" s="158">
        <v>6762</v>
      </c>
      <c r="H51" s="158">
        <v>20250</v>
      </c>
      <c r="I51" s="159">
        <f>IFERROR(H51/G51-1,"-")</f>
        <v>1.9946761313220942</v>
      </c>
      <c r="J51" s="160">
        <f t="shared" ref="J51:J62" si="24">IFERROR(H51/E51-1,"-")</f>
        <v>7.6575459598118858</v>
      </c>
      <c r="K51" s="158">
        <f t="shared" ref="K51:K61" si="25">H51-G51</f>
        <v>13488</v>
      </c>
      <c r="L51" s="158">
        <f t="shared" ref="L51:L62" si="26">H51-E51</f>
        <v>17911</v>
      </c>
      <c r="M51" s="159">
        <f>H51/H$8</f>
        <v>3.9026311828518579E-3</v>
      </c>
    </row>
    <row r="52" spans="2:16" x14ac:dyDescent="0.25">
      <c r="B52" s="162" t="s">
        <v>103</v>
      </c>
      <c r="C52" s="163">
        <v>7273</v>
      </c>
      <c r="D52" s="163">
        <v>5944</v>
      </c>
      <c r="E52" s="163">
        <v>1658</v>
      </c>
      <c r="F52" s="163">
        <v>2415</v>
      </c>
      <c r="G52" s="163">
        <v>3515</v>
      </c>
      <c r="H52" s="163">
        <v>14811</v>
      </c>
      <c r="I52" s="164">
        <f>IFERROR(H52/G52-1,"-")</f>
        <v>3.2136557610241825</v>
      </c>
      <c r="J52" s="165">
        <f t="shared" si="24"/>
        <v>7.9330518697225578</v>
      </c>
      <c r="K52" s="163">
        <f t="shared" si="25"/>
        <v>11296</v>
      </c>
      <c r="L52" s="163">
        <f t="shared" si="26"/>
        <v>13153</v>
      </c>
      <c r="M52" s="164">
        <f>H52/H$8</f>
        <v>2.854413355516981E-3</v>
      </c>
    </row>
    <row r="53" spans="2:16" x14ac:dyDescent="0.25">
      <c r="B53" s="162" t="s">
        <v>100</v>
      </c>
      <c r="C53" s="163">
        <v>4388</v>
      </c>
      <c r="D53" s="163">
        <v>4565</v>
      </c>
      <c r="E53" s="163">
        <v>681</v>
      </c>
      <c r="F53" s="163">
        <v>2535</v>
      </c>
      <c r="G53" s="163">
        <v>3247</v>
      </c>
      <c r="H53" s="163">
        <v>5439</v>
      </c>
      <c r="I53" s="164">
        <f>IFERROR(H53/G53-1,"-")</f>
        <v>0.67508469356328926</v>
      </c>
      <c r="J53" s="165">
        <f t="shared" si="24"/>
        <v>6.9867841409691627</v>
      </c>
      <c r="K53" s="163">
        <f t="shared" si="25"/>
        <v>2192</v>
      </c>
      <c r="L53" s="163">
        <f t="shared" si="26"/>
        <v>4758</v>
      </c>
      <c r="M53" s="164">
        <f>H53/H$8</f>
        <v>1.0482178273348768E-3</v>
      </c>
    </row>
    <row r="54" spans="2:16" x14ac:dyDescent="0.25">
      <c r="B54" s="157" t="s">
        <v>107</v>
      </c>
      <c r="C54" s="158">
        <v>35373</v>
      </c>
      <c r="D54" s="158">
        <v>34567</v>
      </c>
      <c r="E54" s="158">
        <v>10294</v>
      </c>
      <c r="F54" s="158">
        <v>15211</v>
      </c>
      <c r="G54" s="158">
        <v>30989</v>
      </c>
      <c r="H54" s="158">
        <v>30916</v>
      </c>
      <c r="I54" s="159">
        <f>IFERROR(H54/G54-1,"-")</f>
        <v>-2.3556745942108215E-3</v>
      </c>
      <c r="J54" s="160">
        <f t="shared" si="24"/>
        <v>2.0033028948902274</v>
      </c>
      <c r="K54" s="158">
        <f t="shared" si="25"/>
        <v>-73</v>
      </c>
      <c r="L54" s="158">
        <f t="shared" si="26"/>
        <v>20622</v>
      </c>
      <c r="M54" s="159">
        <f>H54/H$8</f>
        <v>5.9582096616813849E-3</v>
      </c>
    </row>
    <row r="55" spans="2:16" x14ac:dyDescent="0.25">
      <c r="B55" s="162" t="s">
        <v>110</v>
      </c>
      <c r="C55" s="163">
        <v>10066</v>
      </c>
      <c r="D55" s="163">
        <v>10275</v>
      </c>
      <c r="E55" s="163">
        <v>3060</v>
      </c>
      <c r="F55" s="163">
        <v>3030</v>
      </c>
      <c r="G55" s="163">
        <v>10352</v>
      </c>
      <c r="H55" s="163">
        <v>9308</v>
      </c>
      <c r="I55" s="164">
        <f t="shared" ref="I55:I62" si="27">IFERROR(H55/G55-1,"-")</f>
        <v>-0.1008500772797527</v>
      </c>
      <c r="J55" s="165">
        <f t="shared" si="24"/>
        <v>2.041830065359477</v>
      </c>
      <c r="K55" s="163">
        <f t="shared" si="25"/>
        <v>-1044</v>
      </c>
      <c r="L55" s="163">
        <f t="shared" si="26"/>
        <v>6248</v>
      </c>
      <c r="M55" s="164">
        <f t="shared" ref="M55:M62" si="28">H55/H$8</f>
        <v>1.7938612864190169E-3</v>
      </c>
    </row>
    <row r="56" spans="2:16" x14ac:dyDescent="0.25">
      <c r="B56" s="162" t="s">
        <v>113</v>
      </c>
      <c r="C56" s="163">
        <v>10860</v>
      </c>
      <c r="D56" s="163">
        <v>9881</v>
      </c>
      <c r="E56" s="163">
        <v>2874</v>
      </c>
      <c r="F56" s="163">
        <v>5150</v>
      </c>
      <c r="G56" s="163">
        <v>6811</v>
      </c>
      <c r="H56" s="163">
        <v>6211</v>
      </c>
      <c r="I56" s="164">
        <f t="shared" si="27"/>
        <v>-8.8092791073263843E-2</v>
      </c>
      <c r="J56" s="165">
        <f t="shared" si="24"/>
        <v>1.1610995128740433</v>
      </c>
      <c r="K56" s="163">
        <f t="shared" si="25"/>
        <v>-600</v>
      </c>
      <c r="L56" s="163">
        <f t="shared" si="26"/>
        <v>3337</v>
      </c>
      <c r="M56" s="164">
        <f t="shared" si="28"/>
        <v>1.1969996186021179E-3</v>
      </c>
    </row>
    <row r="57" spans="2:16" x14ac:dyDescent="0.25">
      <c r="B57" s="162" t="s">
        <v>116</v>
      </c>
      <c r="C57" s="163">
        <v>2116</v>
      </c>
      <c r="D57" s="163">
        <v>2186</v>
      </c>
      <c r="E57" s="163">
        <v>544</v>
      </c>
      <c r="F57" s="163">
        <v>1642</v>
      </c>
      <c r="G57" s="163">
        <v>2746</v>
      </c>
      <c r="H57" s="163">
        <v>2942</v>
      </c>
      <c r="I57" s="164">
        <f t="shared" si="27"/>
        <v>7.1376547705753746E-2</v>
      </c>
      <c r="J57" s="165">
        <f t="shared" si="24"/>
        <v>4.4080882352941178</v>
      </c>
      <c r="K57" s="163">
        <f t="shared" si="25"/>
        <v>196</v>
      </c>
      <c r="L57" s="163">
        <f t="shared" si="26"/>
        <v>2398</v>
      </c>
      <c r="M57" s="164">
        <f t="shared" si="28"/>
        <v>5.6698967604692173E-4</v>
      </c>
    </row>
    <row r="58" spans="2:16" x14ac:dyDescent="0.25">
      <c r="B58" s="162" t="s">
        <v>123</v>
      </c>
      <c r="C58" s="163">
        <v>663</v>
      </c>
      <c r="D58" s="163">
        <v>731</v>
      </c>
      <c r="E58" s="163">
        <v>284</v>
      </c>
      <c r="F58" s="163">
        <v>377</v>
      </c>
      <c r="G58" s="163">
        <v>868</v>
      </c>
      <c r="H58" s="163">
        <v>832</v>
      </c>
      <c r="I58" s="164">
        <f t="shared" si="27"/>
        <v>-4.1474654377880227E-2</v>
      </c>
      <c r="J58" s="165">
        <f t="shared" si="24"/>
        <v>1.9295774647887325</v>
      </c>
      <c r="K58" s="163">
        <f t="shared" si="25"/>
        <v>-36</v>
      </c>
      <c r="L58" s="163">
        <f t="shared" si="26"/>
        <v>548</v>
      </c>
      <c r="M58" s="164">
        <f t="shared" si="28"/>
        <v>1.603451429201356E-4</v>
      </c>
    </row>
    <row r="59" spans="2:16" x14ac:dyDescent="0.25">
      <c r="B59" s="162" t="s">
        <v>119</v>
      </c>
      <c r="C59" s="163">
        <v>617</v>
      </c>
      <c r="D59" s="163">
        <v>686</v>
      </c>
      <c r="E59" s="163">
        <v>229</v>
      </c>
      <c r="F59" s="163">
        <v>476</v>
      </c>
      <c r="G59" s="163">
        <v>657</v>
      </c>
      <c r="H59" s="163">
        <v>709</v>
      </c>
      <c r="I59" s="164">
        <f t="shared" si="27"/>
        <v>7.9147640791476404E-2</v>
      </c>
      <c r="J59" s="165">
        <f t="shared" si="24"/>
        <v>2.0960698689956332</v>
      </c>
      <c r="K59" s="163">
        <f t="shared" si="25"/>
        <v>52</v>
      </c>
      <c r="L59" s="163">
        <f t="shared" si="26"/>
        <v>480</v>
      </c>
      <c r="M59" s="164">
        <f t="shared" si="28"/>
        <v>1.3664027203170209E-4</v>
      </c>
    </row>
    <row r="60" spans="2:16" x14ac:dyDescent="0.25">
      <c r="B60" s="162" t="s">
        <v>128</v>
      </c>
      <c r="C60" s="163">
        <v>436</v>
      </c>
      <c r="D60" s="163">
        <v>281</v>
      </c>
      <c r="E60" s="163">
        <v>136</v>
      </c>
      <c r="F60" s="163">
        <v>98</v>
      </c>
      <c r="G60" s="163">
        <v>136</v>
      </c>
      <c r="H60" s="163">
        <v>243</v>
      </c>
      <c r="I60" s="164">
        <f t="shared" si="27"/>
        <v>0.78676470588235303</v>
      </c>
      <c r="J60" s="165">
        <f t="shared" si="24"/>
        <v>0.78676470588235303</v>
      </c>
      <c r="K60" s="163">
        <f t="shared" si="25"/>
        <v>107</v>
      </c>
      <c r="L60" s="163">
        <f t="shared" si="26"/>
        <v>107</v>
      </c>
      <c r="M60" s="164">
        <f t="shared" si="28"/>
        <v>4.6831574194222293E-5</v>
      </c>
    </row>
    <row r="61" spans="2:16" x14ac:dyDescent="0.25">
      <c r="B61" s="162" t="s">
        <v>131</v>
      </c>
      <c r="C61" s="163">
        <v>568</v>
      </c>
      <c r="D61" s="163">
        <v>591</v>
      </c>
      <c r="E61" s="163">
        <v>217</v>
      </c>
      <c r="F61" s="163">
        <v>91</v>
      </c>
      <c r="G61" s="163">
        <v>153</v>
      </c>
      <c r="H61" s="163">
        <v>195</v>
      </c>
      <c r="I61" s="164">
        <f t="shared" si="27"/>
        <v>0.27450980392156854</v>
      </c>
      <c r="J61" s="165">
        <f t="shared" si="24"/>
        <v>-0.10138248847926268</v>
      </c>
      <c r="K61" s="163">
        <f t="shared" si="25"/>
        <v>42</v>
      </c>
      <c r="L61" s="163">
        <f t="shared" si="26"/>
        <v>-22</v>
      </c>
      <c r="M61" s="164">
        <f t="shared" si="28"/>
        <v>3.7580892871906777E-5</v>
      </c>
    </row>
    <row r="62" spans="2:16" x14ac:dyDescent="0.25">
      <c r="B62" s="168" t="s">
        <v>145</v>
      </c>
      <c r="C62" s="169">
        <f t="shared" ref="C62:H62" si="29">C54-SUM(C55:C61)</f>
        <v>10047</v>
      </c>
      <c r="D62" s="169">
        <f t="shared" si="29"/>
        <v>9936</v>
      </c>
      <c r="E62" s="169">
        <f t="shared" si="29"/>
        <v>2950</v>
      </c>
      <c r="F62" s="169">
        <f t="shared" si="29"/>
        <v>4347</v>
      </c>
      <c r="G62" s="169">
        <f t="shared" si="29"/>
        <v>9266</v>
      </c>
      <c r="H62" s="169">
        <f t="shared" si="29"/>
        <v>10476</v>
      </c>
      <c r="I62" s="170">
        <f t="shared" si="27"/>
        <v>0.13058493416792571</v>
      </c>
      <c r="J62" s="171">
        <f t="shared" si="24"/>
        <v>2.5511864406779661</v>
      </c>
      <c r="K62" s="169">
        <f>H62-G62</f>
        <v>1210</v>
      </c>
      <c r="L62" s="169">
        <f t="shared" si="26"/>
        <v>7526</v>
      </c>
      <c r="M62" s="170">
        <f t="shared" si="28"/>
        <v>2.0189611985953612E-3</v>
      </c>
    </row>
    <row r="63" spans="2:16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2"/>
      <c r="L63" s="151"/>
      <c r="M63" s="151"/>
      <c r="N63" s="125"/>
      <c r="O63" s="125"/>
      <c r="P63" s="125"/>
    </row>
    <row r="64" spans="2:16" x14ac:dyDescent="0.25">
      <c r="B64" s="154" t="s">
        <v>68</v>
      </c>
      <c r="C64" s="155">
        <v>136881</v>
      </c>
      <c r="D64" s="155">
        <v>137126</v>
      </c>
      <c r="E64" s="155">
        <v>55313</v>
      </c>
      <c r="F64" s="155">
        <v>70304</v>
      </c>
      <c r="G64" s="155">
        <v>161080</v>
      </c>
      <c r="H64" s="155">
        <v>179837</v>
      </c>
      <c r="I64" s="156">
        <f>IFERROR(H64/G64-1,"-")</f>
        <v>0.116445244598957</v>
      </c>
      <c r="J64" s="156">
        <f>IFERROR(H64/E64-1,"-")</f>
        <v>2.2512610055502322</v>
      </c>
      <c r="K64" s="155">
        <f>H64-G64</f>
        <v>18757</v>
      </c>
      <c r="L64" s="155">
        <f>H64-E64</f>
        <v>124524</v>
      </c>
      <c r="M64" s="156">
        <f>H64/H$8</f>
        <v>3.4658641186692818E-2</v>
      </c>
      <c r="N64" s="105"/>
      <c r="O64" s="105"/>
      <c r="P64" s="105"/>
    </row>
    <row r="65" spans="2:16" x14ac:dyDescent="0.25">
      <c r="B65" s="157" t="s">
        <v>97</v>
      </c>
      <c r="C65" s="158">
        <v>35089</v>
      </c>
      <c r="D65" s="158">
        <v>41904</v>
      </c>
      <c r="E65" s="158">
        <v>24273</v>
      </c>
      <c r="F65" s="158">
        <v>26311</v>
      </c>
      <c r="G65" s="158">
        <v>32375</v>
      </c>
      <c r="H65" s="158">
        <v>47068</v>
      </c>
      <c r="I65" s="159">
        <f>IFERROR(H65/G65-1,"-")</f>
        <v>0.45383783783783782</v>
      </c>
      <c r="J65" s="160">
        <f t="shared" ref="J65:J76" si="30">IFERROR(H65/E65-1,"-")</f>
        <v>0.93910929839739632</v>
      </c>
      <c r="K65" s="158">
        <f t="shared" ref="K65:K75" si="31">H65-G65</f>
        <v>14693</v>
      </c>
      <c r="L65" s="158">
        <f t="shared" ref="L65:L76" si="32">H65-E65</f>
        <v>22795</v>
      </c>
      <c r="M65" s="159">
        <f>H65/H$8</f>
        <v>9.071063926640555E-3</v>
      </c>
    </row>
    <row r="66" spans="2:16" x14ac:dyDescent="0.25">
      <c r="B66" s="162" t="s">
        <v>103</v>
      </c>
      <c r="C66" s="163">
        <v>19683</v>
      </c>
      <c r="D66" s="163">
        <v>22752</v>
      </c>
      <c r="E66" s="163">
        <v>8930</v>
      </c>
      <c r="F66" s="163">
        <v>21567</v>
      </c>
      <c r="G66" s="163">
        <v>23338</v>
      </c>
      <c r="H66" s="163">
        <v>31999</v>
      </c>
      <c r="I66" s="164">
        <f>IFERROR(H66/G66-1,"-")</f>
        <v>0.37111149198731685</v>
      </c>
      <c r="J66" s="165">
        <f t="shared" si="30"/>
        <v>2.5833146696528555</v>
      </c>
      <c r="K66" s="163">
        <f t="shared" si="31"/>
        <v>8661</v>
      </c>
      <c r="L66" s="163">
        <f t="shared" si="32"/>
        <v>23069</v>
      </c>
      <c r="M66" s="164">
        <f>H66/H$8</f>
        <v>6.1669281590161287E-3</v>
      </c>
    </row>
    <row r="67" spans="2:16" x14ac:dyDescent="0.25">
      <c r="B67" s="162" t="s">
        <v>100</v>
      </c>
      <c r="C67" s="163">
        <v>15406</v>
      </c>
      <c r="D67" s="163">
        <v>19152</v>
      </c>
      <c r="E67" s="163">
        <v>15343</v>
      </c>
      <c r="F67" s="163">
        <v>4744</v>
      </c>
      <c r="G67" s="163">
        <v>9037</v>
      </c>
      <c r="H67" s="163">
        <v>15069</v>
      </c>
      <c r="I67" s="164">
        <f>IFERROR(H67/G67-1,"-")</f>
        <v>0.66747814540223516</v>
      </c>
      <c r="J67" s="165">
        <f t="shared" si="30"/>
        <v>-1.7858306719676698E-2</v>
      </c>
      <c r="K67" s="163">
        <f t="shared" si="31"/>
        <v>6032</v>
      </c>
      <c r="L67" s="163">
        <f t="shared" si="32"/>
        <v>-274</v>
      </c>
      <c r="M67" s="164">
        <f>H67/H$8</f>
        <v>2.9041357676244271E-3</v>
      </c>
    </row>
    <row r="68" spans="2:16" x14ac:dyDescent="0.25">
      <c r="B68" s="157" t="s">
        <v>107</v>
      </c>
      <c r="C68" s="158">
        <v>101792</v>
      </c>
      <c r="D68" s="158">
        <v>95222</v>
      </c>
      <c r="E68" s="158">
        <v>31040</v>
      </c>
      <c r="F68" s="158">
        <v>43993</v>
      </c>
      <c r="G68" s="158">
        <v>128705</v>
      </c>
      <c r="H68" s="158">
        <v>132769</v>
      </c>
      <c r="I68" s="159">
        <f>IFERROR(H68/G68-1,"-")</f>
        <v>3.1576084845188701E-2</v>
      </c>
      <c r="J68" s="160">
        <f t="shared" si="30"/>
        <v>3.2773518041237111</v>
      </c>
      <c r="K68" s="158">
        <f t="shared" si="31"/>
        <v>4064</v>
      </c>
      <c r="L68" s="158">
        <f t="shared" si="32"/>
        <v>101729</v>
      </c>
      <c r="M68" s="159">
        <f>H68/H$8</f>
        <v>2.5587577260052261E-2</v>
      </c>
    </row>
    <row r="69" spans="2:16" x14ac:dyDescent="0.25">
      <c r="B69" s="162" t="s">
        <v>110</v>
      </c>
      <c r="C69" s="163">
        <v>46378</v>
      </c>
      <c r="D69" s="163">
        <v>41026</v>
      </c>
      <c r="E69" s="163">
        <v>13899</v>
      </c>
      <c r="F69" s="163">
        <v>12264</v>
      </c>
      <c r="G69" s="163">
        <v>56081</v>
      </c>
      <c r="H69" s="163">
        <v>50457</v>
      </c>
      <c r="I69" s="164">
        <f t="shared" ref="I69:I76" si="33">IFERROR(H69/G69-1,"-")</f>
        <v>-0.10028351848219541</v>
      </c>
      <c r="J69" s="165">
        <f t="shared" si="30"/>
        <v>2.6302611698683358</v>
      </c>
      <c r="K69" s="163">
        <f t="shared" si="31"/>
        <v>-5624</v>
      </c>
      <c r="L69" s="163">
        <f t="shared" si="32"/>
        <v>36558</v>
      </c>
      <c r="M69" s="164">
        <f t="shared" ref="M69:M76" si="34">H69/H$8</f>
        <v>9.7242005725015398E-3</v>
      </c>
    </row>
    <row r="70" spans="2:16" x14ac:dyDescent="0.25">
      <c r="B70" s="162" t="s">
        <v>113</v>
      </c>
      <c r="C70" s="163">
        <v>13950</v>
      </c>
      <c r="D70" s="163">
        <v>11534</v>
      </c>
      <c r="E70" s="163">
        <v>3374</v>
      </c>
      <c r="F70" s="163">
        <v>3586</v>
      </c>
      <c r="G70" s="163">
        <v>7748</v>
      </c>
      <c r="H70" s="163">
        <v>10955</v>
      </c>
      <c r="I70" s="164">
        <f t="shared" si="33"/>
        <v>0.41391326794011363</v>
      </c>
      <c r="J70" s="165">
        <f t="shared" si="30"/>
        <v>2.2468879668049793</v>
      </c>
      <c r="K70" s="163">
        <f t="shared" si="31"/>
        <v>3207</v>
      </c>
      <c r="L70" s="163">
        <f t="shared" si="32"/>
        <v>7581</v>
      </c>
      <c r="M70" s="164">
        <f t="shared" si="34"/>
        <v>2.111275289290968E-3</v>
      </c>
    </row>
    <row r="71" spans="2:16" x14ac:dyDescent="0.25">
      <c r="B71" s="162" t="s">
        <v>116</v>
      </c>
      <c r="C71" s="163">
        <v>6528</v>
      </c>
      <c r="D71" s="163">
        <v>10880</v>
      </c>
      <c r="E71" s="163">
        <v>3449</v>
      </c>
      <c r="F71" s="163">
        <v>6294</v>
      </c>
      <c r="G71" s="163">
        <v>18047</v>
      </c>
      <c r="H71" s="163">
        <v>15837</v>
      </c>
      <c r="I71" s="164">
        <f t="shared" si="33"/>
        <v>-0.12245802626475311</v>
      </c>
      <c r="J71" s="165">
        <f t="shared" si="30"/>
        <v>3.5917657291968688</v>
      </c>
      <c r="K71" s="163">
        <f t="shared" si="31"/>
        <v>-2210</v>
      </c>
      <c r="L71" s="163">
        <f t="shared" si="32"/>
        <v>12388</v>
      </c>
      <c r="M71" s="164">
        <f t="shared" si="34"/>
        <v>3.052146668781475E-3</v>
      </c>
    </row>
    <row r="72" spans="2:16" x14ac:dyDescent="0.25">
      <c r="B72" s="162" t="s">
        <v>123</v>
      </c>
      <c r="C72" s="163">
        <v>2344</v>
      </c>
      <c r="D72" s="163">
        <v>1784</v>
      </c>
      <c r="E72" s="163">
        <v>536</v>
      </c>
      <c r="F72" s="163">
        <v>3888</v>
      </c>
      <c r="G72" s="163">
        <v>3396</v>
      </c>
      <c r="H72" s="163">
        <v>3947</v>
      </c>
      <c r="I72" s="164">
        <f t="shared" si="33"/>
        <v>0.16224970553592466</v>
      </c>
      <c r="J72" s="165">
        <f t="shared" si="30"/>
        <v>6.3638059701492535</v>
      </c>
      <c r="K72" s="163">
        <f t="shared" si="31"/>
        <v>551</v>
      </c>
      <c r="L72" s="163">
        <f t="shared" si="32"/>
        <v>3411</v>
      </c>
      <c r="M72" s="164">
        <f t="shared" si="34"/>
        <v>7.6067581623290282E-4</v>
      </c>
    </row>
    <row r="73" spans="2:16" x14ac:dyDescent="0.25">
      <c r="B73" s="162" t="s">
        <v>119</v>
      </c>
      <c r="C73" s="163">
        <v>2944</v>
      </c>
      <c r="D73" s="163">
        <v>2469</v>
      </c>
      <c r="E73" s="163">
        <v>1278</v>
      </c>
      <c r="F73" s="163">
        <v>1635</v>
      </c>
      <c r="G73" s="163">
        <v>3248</v>
      </c>
      <c r="H73" s="163">
        <v>2699</v>
      </c>
      <c r="I73" s="164">
        <f t="shared" si="33"/>
        <v>-0.16902709359605916</v>
      </c>
      <c r="J73" s="165">
        <f t="shared" si="30"/>
        <v>1.1118935837245698</v>
      </c>
      <c r="K73" s="163">
        <f t="shared" si="31"/>
        <v>-549</v>
      </c>
      <c r="L73" s="163">
        <f t="shared" si="32"/>
        <v>1421</v>
      </c>
      <c r="M73" s="164">
        <f t="shared" si="34"/>
        <v>5.2015810185269951E-4</v>
      </c>
    </row>
    <row r="74" spans="2:16" x14ac:dyDescent="0.25">
      <c r="B74" s="162" t="s">
        <v>128</v>
      </c>
      <c r="C74" s="163">
        <v>1326</v>
      </c>
      <c r="D74" s="163">
        <v>2202</v>
      </c>
      <c r="E74" s="163">
        <v>686</v>
      </c>
      <c r="F74" s="163">
        <v>1848</v>
      </c>
      <c r="G74" s="163">
        <v>2875</v>
      </c>
      <c r="H74" s="163">
        <v>3786</v>
      </c>
      <c r="I74" s="164">
        <f t="shared" si="33"/>
        <v>0.3168695652173914</v>
      </c>
      <c r="J74" s="165">
        <f t="shared" si="30"/>
        <v>4.518950437317784</v>
      </c>
      <c r="K74" s="163">
        <f t="shared" si="31"/>
        <v>911</v>
      </c>
      <c r="L74" s="163">
        <f t="shared" si="32"/>
        <v>3100</v>
      </c>
      <c r="M74" s="164">
        <f t="shared" si="34"/>
        <v>7.296474892976362E-4</v>
      </c>
    </row>
    <row r="75" spans="2:16" x14ac:dyDescent="0.25">
      <c r="B75" s="162" t="s">
        <v>131</v>
      </c>
      <c r="C75" s="163">
        <v>2597</v>
      </c>
      <c r="D75" s="163">
        <v>2302</v>
      </c>
      <c r="E75" s="163">
        <v>932</v>
      </c>
      <c r="F75" s="163">
        <v>363</v>
      </c>
      <c r="G75" s="163">
        <v>967</v>
      </c>
      <c r="H75" s="163">
        <v>1128</v>
      </c>
      <c r="I75" s="164">
        <f t="shared" si="33"/>
        <v>0.16649431230610134</v>
      </c>
      <c r="J75" s="165">
        <f t="shared" si="30"/>
        <v>0.21030042918454939</v>
      </c>
      <c r="K75" s="163">
        <f t="shared" si="31"/>
        <v>161</v>
      </c>
      <c r="L75" s="163">
        <f t="shared" si="32"/>
        <v>196</v>
      </c>
      <c r="M75" s="164">
        <f t="shared" si="34"/>
        <v>2.173910110744146E-4</v>
      </c>
    </row>
    <row r="76" spans="2:16" x14ac:dyDescent="0.25">
      <c r="B76" s="168" t="s">
        <v>145</v>
      </c>
      <c r="C76" s="169">
        <f t="shared" ref="C76:H76" si="35">C68-SUM(C69:C75)</f>
        <v>25725</v>
      </c>
      <c r="D76" s="169">
        <f t="shared" si="35"/>
        <v>23025</v>
      </c>
      <c r="E76" s="169">
        <f t="shared" si="35"/>
        <v>6886</v>
      </c>
      <c r="F76" s="169">
        <f t="shared" si="35"/>
        <v>14115</v>
      </c>
      <c r="G76" s="169">
        <f t="shared" si="35"/>
        <v>36343</v>
      </c>
      <c r="H76" s="169">
        <f t="shared" si="35"/>
        <v>43960</v>
      </c>
      <c r="I76" s="170">
        <f t="shared" si="33"/>
        <v>0.20958644030487306</v>
      </c>
      <c r="J76" s="171">
        <f t="shared" si="30"/>
        <v>5.3839674702294511</v>
      </c>
      <c r="K76" s="169">
        <f>H76-G76</f>
        <v>7617</v>
      </c>
      <c r="L76" s="169">
        <f t="shared" si="32"/>
        <v>37074</v>
      </c>
      <c r="M76" s="170">
        <f t="shared" si="34"/>
        <v>8.4720823110206265E-3</v>
      </c>
    </row>
    <row r="77" spans="2:16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2"/>
      <c r="L77" s="151"/>
      <c r="M77" s="151"/>
      <c r="N77" s="125"/>
      <c r="O77" s="125"/>
      <c r="P77" s="125"/>
    </row>
    <row r="78" spans="2:16" x14ac:dyDescent="0.25">
      <c r="B78" s="154" t="s">
        <v>68</v>
      </c>
      <c r="C78" s="155">
        <v>816835</v>
      </c>
      <c r="D78" s="155">
        <v>791721</v>
      </c>
      <c r="E78" s="155">
        <v>225835</v>
      </c>
      <c r="F78" s="155">
        <v>354204</v>
      </c>
      <c r="G78" s="155">
        <v>710225</v>
      </c>
      <c r="H78" s="155">
        <v>797848</v>
      </c>
      <c r="I78" s="156">
        <f>IFERROR(H78/G78-1,"-")</f>
        <v>0.12337357879545219</v>
      </c>
      <c r="J78" s="156">
        <f>IFERROR(H78/E78-1,"-")</f>
        <v>2.5328802001461246</v>
      </c>
      <c r="K78" s="155">
        <f>H78-G78</f>
        <v>87623</v>
      </c>
      <c r="L78" s="155">
        <f>H78-E78</f>
        <v>572013</v>
      </c>
      <c r="M78" s="156">
        <f>H78/H$8</f>
        <v>0.1537632831593081</v>
      </c>
      <c r="N78" s="105"/>
      <c r="O78" s="105"/>
      <c r="P78" s="105"/>
    </row>
    <row r="79" spans="2:16" x14ac:dyDescent="0.25">
      <c r="B79" s="157" t="s">
        <v>97</v>
      </c>
      <c r="C79" s="158">
        <v>356304</v>
      </c>
      <c r="D79" s="158">
        <v>356283</v>
      </c>
      <c r="E79" s="158">
        <v>103133</v>
      </c>
      <c r="F79" s="158">
        <v>181693</v>
      </c>
      <c r="G79" s="158">
        <v>342343</v>
      </c>
      <c r="H79" s="158">
        <v>341923</v>
      </c>
      <c r="I79" s="159">
        <f>IFERROR(H79/G79-1,"-")</f>
        <v>-1.2268397484394011E-3</v>
      </c>
      <c r="J79" s="160">
        <f t="shared" ref="J79:J90" si="36">IFERROR(H79/E79-1,"-")</f>
        <v>2.3153597781505435</v>
      </c>
      <c r="K79" s="158">
        <f t="shared" ref="K79:K89" si="37">H79-G79</f>
        <v>-420</v>
      </c>
      <c r="L79" s="158">
        <f t="shared" ref="L79:L90" si="38">H79-E79</f>
        <v>238790</v>
      </c>
      <c r="M79" s="159">
        <f>H79/H$8</f>
        <v>6.5896264786876824E-2</v>
      </c>
    </row>
    <row r="80" spans="2:16" x14ac:dyDescent="0.25">
      <c r="B80" s="162" t="s">
        <v>103</v>
      </c>
      <c r="C80" s="163">
        <v>89648</v>
      </c>
      <c r="D80" s="163">
        <v>72064</v>
      </c>
      <c r="E80" s="163">
        <v>28320</v>
      </c>
      <c r="F80" s="163">
        <v>66989</v>
      </c>
      <c r="G80" s="163">
        <v>97391</v>
      </c>
      <c r="H80" s="163">
        <v>92103</v>
      </c>
      <c r="I80" s="164">
        <f>IFERROR(H80/G80-1,"-")</f>
        <v>-5.4296598248298134E-2</v>
      </c>
      <c r="J80" s="165">
        <f t="shared" si="36"/>
        <v>2.2522245762711863</v>
      </c>
      <c r="K80" s="163">
        <f t="shared" si="37"/>
        <v>-5288</v>
      </c>
      <c r="L80" s="163">
        <f t="shared" si="38"/>
        <v>63783</v>
      </c>
      <c r="M80" s="164">
        <f>H80/H$8</f>
        <v>1.7750322954775539E-2</v>
      </c>
    </row>
    <row r="81" spans="2:16" x14ac:dyDescent="0.25">
      <c r="B81" s="162" t="s">
        <v>100</v>
      </c>
      <c r="C81" s="163">
        <v>266656</v>
      </c>
      <c r="D81" s="163">
        <v>284219</v>
      </c>
      <c r="E81" s="163">
        <v>74813</v>
      </c>
      <c r="F81" s="163">
        <v>114704</v>
      </c>
      <c r="G81" s="163">
        <v>244952</v>
      </c>
      <c r="H81" s="163">
        <v>249820</v>
      </c>
      <c r="I81" s="164">
        <f>IFERROR(H81/G81-1,"-")</f>
        <v>1.987328129592747E-2</v>
      </c>
      <c r="J81" s="165">
        <f t="shared" si="36"/>
        <v>2.339259219654338</v>
      </c>
      <c r="K81" s="163">
        <f t="shared" si="37"/>
        <v>4868</v>
      </c>
      <c r="L81" s="163">
        <f t="shared" si="38"/>
        <v>175007</v>
      </c>
      <c r="M81" s="164">
        <f>H81/H$8</f>
        <v>4.8145941832101288E-2</v>
      </c>
    </row>
    <row r="82" spans="2:16" x14ac:dyDescent="0.25">
      <c r="B82" s="157" t="s">
        <v>107</v>
      </c>
      <c r="C82" s="158">
        <v>460531</v>
      </c>
      <c r="D82" s="158">
        <v>435438</v>
      </c>
      <c r="E82" s="158">
        <v>122702</v>
      </c>
      <c r="F82" s="158">
        <v>172511</v>
      </c>
      <c r="G82" s="158">
        <v>367882</v>
      </c>
      <c r="H82" s="158">
        <v>455925</v>
      </c>
      <c r="I82" s="159">
        <f>IFERROR(H82/G82-1,"-")</f>
        <v>0.23932402237674033</v>
      </c>
      <c r="J82" s="160">
        <f t="shared" si="36"/>
        <v>2.7157096053854053</v>
      </c>
      <c r="K82" s="158">
        <f t="shared" si="37"/>
        <v>88043</v>
      </c>
      <c r="L82" s="158">
        <f t="shared" si="38"/>
        <v>333223</v>
      </c>
      <c r="M82" s="159">
        <f>H82/H$8</f>
        <v>8.7867018372431271E-2</v>
      </c>
    </row>
    <row r="83" spans="2:16" x14ac:dyDescent="0.25">
      <c r="B83" s="162" t="s">
        <v>110</v>
      </c>
      <c r="C83" s="163">
        <v>69266</v>
      </c>
      <c r="D83" s="163">
        <v>75049</v>
      </c>
      <c r="E83" s="163">
        <v>21332</v>
      </c>
      <c r="F83" s="163">
        <v>16695</v>
      </c>
      <c r="G83" s="163">
        <v>71554</v>
      </c>
      <c r="H83" s="163">
        <v>93860</v>
      </c>
      <c r="I83" s="164">
        <f t="shared" ref="I83:I90" si="39">IFERROR(H83/G83-1,"-")</f>
        <v>0.31173659054699954</v>
      </c>
      <c r="J83" s="165">
        <f t="shared" si="36"/>
        <v>3.3999624976561034</v>
      </c>
      <c r="K83" s="163">
        <f t="shared" si="37"/>
        <v>22306</v>
      </c>
      <c r="L83" s="163">
        <f t="shared" si="38"/>
        <v>72528</v>
      </c>
      <c r="M83" s="164">
        <f t="shared" ref="M83:M90" si="40">H83/H$8</f>
        <v>1.8088936435677796E-2</v>
      </c>
    </row>
    <row r="84" spans="2:16" x14ac:dyDescent="0.25">
      <c r="B84" s="162" t="s">
        <v>113</v>
      </c>
      <c r="C84" s="163">
        <v>194919</v>
      </c>
      <c r="D84" s="163">
        <v>159354</v>
      </c>
      <c r="E84" s="163">
        <v>39522</v>
      </c>
      <c r="F84" s="163">
        <v>53227</v>
      </c>
      <c r="G84" s="163">
        <v>113120</v>
      </c>
      <c r="H84" s="163">
        <v>127349</v>
      </c>
      <c r="I84" s="164">
        <f t="shared" si="39"/>
        <v>0.12578677510608194</v>
      </c>
      <c r="J84" s="165">
        <f t="shared" si="36"/>
        <v>2.2222306563433025</v>
      </c>
      <c r="K84" s="163">
        <f t="shared" si="37"/>
        <v>14229</v>
      </c>
      <c r="L84" s="163">
        <f t="shared" si="38"/>
        <v>87827</v>
      </c>
      <c r="M84" s="164">
        <f t="shared" si="40"/>
        <v>2.4543021160740801E-2</v>
      </c>
    </row>
    <row r="85" spans="2:16" x14ac:dyDescent="0.25">
      <c r="B85" s="162" t="s">
        <v>116</v>
      </c>
      <c r="C85" s="163">
        <v>22836</v>
      </c>
      <c r="D85" s="163">
        <v>25447</v>
      </c>
      <c r="E85" s="163">
        <v>8286</v>
      </c>
      <c r="F85" s="163">
        <v>19927</v>
      </c>
      <c r="G85" s="163">
        <v>30758</v>
      </c>
      <c r="H85" s="163">
        <v>42539</v>
      </c>
      <c r="I85" s="164">
        <f t="shared" si="39"/>
        <v>0.38302230314064634</v>
      </c>
      <c r="J85" s="165">
        <f t="shared" si="36"/>
        <v>4.1338402124064686</v>
      </c>
      <c r="K85" s="163">
        <f t="shared" si="37"/>
        <v>11781</v>
      </c>
      <c r="L85" s="163">
        <f t="shared" si="38"/>
        <v>34253</v>
      </c>
      <c r="M85" s="164">
        <f t="shared" si="40"/>
        <v>8.198223599374577E-3</v>
      </c>
    </row>
    <row r="86" spans="2:16" x14ac:dyDescent="0.25">
      <c r="B86" s="162" t="s">
        <v>123</v>
      </c>
      <c r="C86" s="163">
        <v>11686</v>
      </c>
      <c r="D86" s="163">
        <v>9296</v>
      </c>
      <c r="E86" s="163">
        <v>2074</v>
      </c>
      <c r="F86" s="163">
        <v>5996</v>
      </c>
      <c r="G86" s="163">
        <v>10713</v>
      </c>
      <c r="H86" s="163">
        <v>12911</v>
      </c>
      <c r="I86" s="164">
        <f t="shared" si="39"/>
        <v>0.20517128722113309</v>
      </c>
      <c r="J86" s="165">
        <f t="shared" si="36"/>
        <v>5.225168756027001</v>
      </c>
      <c r="K86" s="163">
        <f t="shared" si="37"/>
        <v>2198</v>
      </c>
      <c r="L86" s="163">
        <f t="shared" si="38"/>
        <v>10837</v>
      </c>
      <c r="M86" s="164">
        <f t="shared" si="40"/>
        <v>2.4882405531753251E-3</v>
      </c>
    </row>
    <row r="87" spans="2:16" x14ac:dyDescent="0.25">
      <c r="B87" s="162" t="s">
        <v>119</v>
      </c>
      <c r="C87" s="163">
        <v>6503</v>
      </c>
      <c r="D87" s="163">
        <v>6249</v>
      </c>
      <c r="E87" s="163">
        <v>2082</v>
      </c>
      <c r="F87" s="163">
        <v>5201</v>
      </c>
      <c r="G87" s="163">
        <v>5872</v>
      </c>
      <c r="H87" s="163">
        <v>6968</v>
      </c>
      <c r="I87" s="164">
        <f t="shared" si="39"/>
        <v>0.18664850136239775</v>
      </c>
      <c r="J87" s="165">
        <f t="shared" si="36"/>
        <v>2.3467819404418826</v>
      </c>
      <c r="K87" s="163">
        <f t="shared" si="37"/>
        <v>1096</v>
      </c>
      <c r="L87" s="163">
        <f t="shared" si="38"/>
        <v>4886</v>
      </c>
      <c r="M87" s="164">
        <f t="shared" si="40"/>
        <v>1.3428905719561357E-3</v>
      </c>
    </row>
    <row r="88" spans="2:16" x14ac:dyDescent="0.25">
      <c r="B88" s="162" t="s">
        <v>128</v>
      </c>
      <c r="C88" s="163">
        <v>7425</v>
      </c>
      <c r="D88" s="163">
        <v>8520</v>
      </c>
      <c r="E88" s="163">
        <v>3046</v>
      </c>
      <c r="F88" s="163">
        <v>2575</v>
      </c>
      <c r="G88" s="163">
        <v>7581</v>
      </c>
      <c r="H88" s="163">
        <v>8524</v>
      </c>
      <c r="I88" s="164">
        <f t="shared" si="39"/>
        <v>0.12438992217385558</v>
      </c>
      <c r="J88" s="165">
        <f t="shared" si="36"/>
        <v>1.7984241628365067</v>
      </c>
      <c r="K88" s="163">
        <f t="shared" si="37"/>
        <v>943</v>
      </c>
      <c r="L88" s="163">
        <f t="shared" si="38"/>
        <v>5478</v>
      </c>
      <c r="M88" s="164">
        <f t="shared" si="40"/>
        <v>1.642766824821197E-3</v>
      </c>
    </row>
    <row r="89" spans="2:16" x14ac:dyDescent="0.25">
      <c r="B89" s="162" t="s">
        <v>131</v>
      </c>
      <c r="C89" s="163">
        <v>13371</v>
      </c>
      <c r="D89" s="163">
        <v>13181</v>
      </c>
      <c r="E89" s="163">
        <v>4839</v>
      </c>
      <c r="F89" s="163">
        <v>2819</v>
      </c>
      <c r="G89" s="163">
        <v>7599</v>
      </c>
      <c r="H89" s="163">
        <v>9961</v>
      </c>
      <c r="I89" s="164">
        <f t="shared" si="39"/>
        <v>0.31083037241742328</v>
      </c>
      <c r="J89" s="165">
        <f t="shared" si="36"/>
        <v>1.0584831576772062</v>
      </c>
      <c r="K89" s="163">
        <f t="shared" si="37"/>
        <v>2362</v>
      </c>
      <c r="L89" s="163">
        <f t="shared" si="38"/>
        <v>5122</v>
      </c>
      <c r="M89" s="164">
        <f t="shared" si="40"/>
        <v>1.9197090969080175E-3</v>
      </c>
    </row>
    <row r="90" spans="2:16" x14ac:dyDescent="0.25">
      <c r="B90" s="168" t="s">
        <v>145</v>
      </c>
      <c r="C90" s="169">
        <f t="shared" ref="C90:H90" si="41">C82-SUM(C83:C89)</f>
        <v>134525</v>
      </c>
      <c r="D90" s="169">
        <f t="shared" si="41"/>
        <v>138342</v>
      </c>
      <c r="E90" s="169">
        <f t="shared" si="41"/>
        <v>41521</v>
      </c>
      <c r="F90" s="169">
        <f t="shared" si="41"/>
        <v>66071</v>
      </c>
      <c r="G90" s="169">
        <f t="shared" si="41"/>
        <v>120685</v>
      </c>
      <c r="H90" s="169">
        <f t="shared" si="41"/>
        <v>153813</v>
      </c>
      <c r="I90" s="170">
        <f t="shared" si="39"/>
        <v>0.27449973070389855</v>
      </c>
      <c r="J90" s="171">
        <f t="shared" si="36"/>
        <v>2.7044628019556369</v>
      </c>
      <c r="K90" s="169">
        <f>H90-G90</f>
        <v>33128</v>
      </c>
      <c r="L90" s="169">
        <f t="shared" si="38"/>
        <v>112292</v>
      </c>
      <c r="M90" s="170">
        <f t="shared" si="40"/>
        <v>2.9643230129777424E-2</v>
      </c>
    </row>
    <row r="91" spans="2:16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2"/>
      <c r="L91" s="151"/>
      <c r="M91" s="151"/>
      <c r="N91" s="125"/>
      <c r="O91" s="125"/>
      <c r="P91" s="125"/>
    </row>
    <row r="92" spans="2:16" x14ac:dyDescent="0.25">
      <c r="B92" s="154" t="s">
        <v>68</v>
      </c>
      <c r="C92" s="155">
        <v>53986</v>
      </c>
      <c r="D92" s="155">
        <v>55887</v>
      </c>
      <c r="E92" s="155">
        <v>24221</v>
      </c>
      <c r="F92" s="155">
        <v>33444</v>
      </c>
      <c r="G92" s="155">
        <v>51485</v>
      </c>
      <c r="H92" s="155">
        <v>58157</v>
      </c>
      <c r="I92" s="156">
        <f>IFERROR(H92/G92-1,"-")</f>
        <v>0.12959114305137409</v>
      </c>
      <c r="J92" s="156">
        <f>IFERROR(H92/E92-1,"-")</f>
        <v>1.4010982205524134</v>
      </c>
      <c r="K92" s="155">
        <f>H92-G92</f>
        <v>6672</v>
      </c>
      <c r="L92" s="155">
        <f>H92-E92</f>
        <v>33936</v>
      </c>
      <c r="M92" s="156">
        <f>H92/H$8</f>
        <v>1.1208164034622988E-2</v>
      </c>
      <c r="N92" s="105"/>
      <c r="O92" s="105"/>
      <c r="P92" s="105"/>
    </row>
    <row r="93" spans="2:16" x14ac:dyDescent="0.25">
      <c r="B93" s="157" t="s">
        <v>97</v>
      </c>
      <c r="C93" s="158">
        <v>34282</v>
      </c>
      <c r="D93" s="158">
        <v>37119</v>
      </c>
      <c r="E93" s="158">
        <v>16023</v>
      </c>
      <c r="F93" s="158">
        <v>21732</v>
      </c>
      <c r="G93" s="158">
        <v>33809</v>
      </c>
      <c r="H93" s="158">
        <v>37722</v>
      </c>
      <c r="I93" s="159">
        <f>IFERROR(H93/G93-1,"-")</f>
        <v>0.11573841284864983</v>
      </c>
      <c r="J93" s="160">
        <f t="shared" ref="J93:J104" si="42">IFERROR(H93/E93-1,"-")</f>
        <v>1.3542407788803597</v>
      </c>
      <c r="K93" s="158">
        <f t="shared" ref="K93:K103" si="43">H93-G93</f>
        <v>3913</v>
      </c>
      <c r="L93" s="158">
        <f t="shared" ref="L93:L104" si="44">H93-E93</f>
        <v>21699</v>
      </c>
      <c r="M93" s="159">
        <f>H93/H$8</f>
        <v>7.2698791841747049E-3</v>
      </c>
    </row>
    <row r="94" spans="2:16" x14ac:dyDescent="0.25">
      <c r="B94" s="162" t="s">
        <v>103</v>
      </c>
      <c r="C94" s="163">
        <v>16764</v>
      </c>
      <c r="D94" s="163">
        <v>19153</v>
      </c>
      <c r="E94" s="163">
        <v>8684</v>
      </c>
      <c r="F94" s="163">
        <v>11001</v>
      </c>
      <c r="G94" s="163">
        <v>16289</v>
      </c>
      <c r="H94" s="163">
        <v>12024</v>
      </c>
      <c r="I94" s="164">
        <f>IFERROR(H94/G94-1,"-")</f>
        <v>-0.261833138928111</v>
      </c>
      <c r="J94" s="165">
        <f t="shared" si="42"/>
        <v>0.38461538461538458</v>
      </c>
      <c r="K94" s="163">
        <f t="shared" si="43"/>
        <v>-4265</v>
      </c>
      <c r="L94" s="163">
        <f t="shared" si="44"/>
        <v>3340</v>
      </c>
      <c r="M94" s="164">
        <f>H94/H$8</f>
        <v>2.3172956712400367E-3</v>
      </c>
    </row>
    <row r="95" spans="2:16" x14ac:dyDescent="0.25">
      <c r="B95" s="162" t="s">
        <v>100</v>
      </c>
      <c r="C95" s="163">
        <v>17518</v>
      </c>
      <c r="D95" s="163">
        <v>17966</v>
      </c>
      <c r="E95" s="163">
        <v>7339</v>
      </c>
      <c r="F95" s="163">
        <v>10731</v>
      </c>
      <c r="G95" s="163">
        <v>17520</v>
      </c>
      <c r="H95" s="163">
        <v>25698</v>
      </c>
      <c r="I95" s="164">
        <f>IFERROR(H95/G95-1,"-")</f>
        <v>0.46678082191780823</v>
      </c>
      <c r="J95" s="165">
        <f t="shared" si="42"/>
        <v>2.5015669709769726</v>
      </c>
      <c r="K95" s="163">
        <f t="shared" si="43"/>
        <v>8178</v>
      </c>
      <c r="L95" s="163">
        <f t="shared" si="44"/>
        <v>18359</v>
      </c>
      <c r="M95" s="164">
        <f>H95/H$8</f>
        <v>4.9525835129346687E-3</v>
      </c>
    </row>
    <row r="96" spans="2:16" x14ac:dyDescent="0.25">
      <c r="B96" s="157" t="s">
        <v>107</v>
      </c>
      <c r="C96" s="158">
        <v>19704</v>
      </c>
      <c r="D96" s="158">
        <v>18768</v>
      </c>
      <c r="E96" s="158">
        <v>8198</v>
      </c>
      <c r="F96" s="158">
        <v>11712</v>
      </c>
      <c r="G96" s="158">
        <v>17676</v>
      </c>
      <c r="H96" s="158">
        <v>20435</v>
      </c>
      <c r="I96" s="159">
        <f>IFERROR(H96/G96-1,"-")</f>
        <v>0.15608735007920349</v>
      </c>
      <c r="J96" s="160">
        <f t="shared" si="42"/>
        <v>1.4926811417418882</v>
      </c>
      <c r="K96" s="158">
        <f t="shared" si="43"/>
        <v>2759</v>
      </c>
      <c r="L96" s="158">
        <f t="shared" si="44"/>
        <v>12237</v>
      </c>
      <c r="M96" s="159">
        <f>H96/H$8</f>
        <v>3.9382848504482823E-3</v>
      </c>
    </row>
    <row r="97" spans="2:16" x14ac:dyDescent="0.25">
      <c r="B97" s="162" t="s">
        <v>110</v>
      </c>
      <c r="C97" s="163">
        <v>2265</v>
      </c>
      <c r="D97" s="163">
        <v>2421</v>
      </c>
      <c r="E97" s="163">
        <v>1288</v>
      </c>
      <c r="F97" s="163">
        <v>921</v>
      </c>
      <c r="G97" s="163">
        <v>2403</v>
      </c>
      <c r="H97" s="163">
        <v>2795</v>
      </c>
      <c r="I97" s="164">
        <f t="shared" ref="I97:I104" si="45">IFERROR(H97/G97-1,"-")</f>
        <v>0.16312942155638788</v>
      </c>
      <c r="J97" s="165">
        <f t="shared" si="42"/>
        <v>1.1700310559006213</v>
      </c>
      <c r="K97" s="163">
        <f t="shared" si="43"/>
        <v>392</v>
      </c>
      <c r="L97" s="163">
        <f t="shared" si="44"/>
        <v>1507</v>
      </c>
      <c r="M97" s="164">
        <f t="shared" ref="M97:M104" si="46">H97/H$8</f>
        <v>5.386594644973305E-4</v>
      </c>
    </row>
    <row r="98" spans="2:16" x14ac:dyDescent="0.25">
      <c r="B98" s="162" t="s">
        <v>113</v>
      </c>
      <c r="C98" s="163">
        <v>4527</v>
      </c>
      <c r="D98" s="163">
        <v>3905</v>
      </c>
      <c r="E98" s="163">
        <v>1481</v>
      </c>
      <c r="F98" s="163">
        <v>2395</v>
      </c>
      <c r="G98" s="163">
        <v>3482</v>
      </c>
      <c r="H98" s="163">
        <v>3814</v>
      </c>
      <c r="I98" s="164">
        <f t="shared" si="45"/>
        <v>9.5347501435956383E-2</v>
      </c>
      <c r="J98" s="165">
        <f t="shared" si="42"/>
        <v>1.5752869682646859</v>
      </c>
      <c r="K98" s="163">
        <f t="shared" si="43"/>
        <v>332</v>
      </c>
      <c r="L98" s="163">
        <f t="shared" si="44"/>
        <v>2333</v>
      </c>
      <c r="M98" s="164">
        <f t="shared" si="46"/>
        <v>7.3504372006898697E-4</v>
      </c>
    </row>
    <row r="99" spans="2:16" x14ac:dyDescent="0.25">
      <c r="B99" s="162" t="s">
        <v>116</v>
      </c>
      <c r="C99" s="163">
        <v>4157</v>
      </c>
      <c r="D99" s="163">
        <v>3854</v>
      </c>
      <c r="E99" s="163">
        <v>1974</v>
      </c>
      <c r="F99" s="163">
        <v>3541</v>
      </c>
      <c r="G99" s="163">
        <v>3412</v>
      </c>
      <c r="H99" s="163">
        <v>3885</v>
      </c>
      <c r="I99" s="164">
        <f t="shared" si="45"/>
        <v>0.13862837045720977</v>
      </c>
      <c r="J99" s="165">
        <f t="shared" si="42"/>
        <v>0.96808510638297873</v>
      </c>
      <c r="K99" s="163">
        <f t="shared" si="43"/>
        <v>473</v>
      </c>
      <c r="L99" s="163">
        <f t="shared" si="44"/>
        <v>1911</v>
      </c>
      <c r="M99" s="164">
        <f t="shared" si="46"/>
        <v>7.4872701952491199E-4</v>
      </c>
    </row>
    <row r="100" spans="2:16" x14ac:dyDescent="0.25">
      <c r="B100" s="162" t="s">
        <v>123</v>
      </c>
      <c r="C100" s="163">
        <v>535</v>
      </c>
      <c r="D100" s="163">
        <v>699</v>
      </c>
      <c r="E100" s="163">
        <v>323</v>
      </c>
      <c r="F100" s="163">
        <v>432</v>
      </c>
      <c r="G100" s="163">
        <v>1172</v>
      </c>
      <c r="H100" s="163">
        <v>938</v>
      </c>
      <c r="I100" s="164">
        <f t="shared" si="45"/>
        <v>-0.19965870307167233</v>
      </c>
      <c r="J100" s="165">
        <f t="shared" si="42"/>
        <v>1.9040247678018574</v>
      </c>
      <c r="K100" s="163">
        <f t="shared" si="43"/>
        <v>-234</v>
      </c>
      <c r="L100" s="163">
        <f t="shared" si="44"/>
        <v>615</v>
      </c>
      <c r="M100" s="164">
        <f t="shared" si="46"/>
        <v>1.8077373084024901E-4</v>
      </c>
    </row>
    <row r="101" spans="2:16" x14ac:dyDescent="0.25">
      <c r="B101" s="162" t="s">
        <v>119</v>
      </c>
      <c r="C101" s="163">
        <v>534</v>
      </c>
      <c r="D101" s="163">
        <v>519</v>
      </c>
      <c r="E101" s="163">
        <v>351</v>
      </c>
      <c r="F101" s="163">
        <v>507</v>
      </c>
      <c r="G101" s="163">
        <v>682</v>
      </c>
      <c r="H101" s="163">
        <v>650</v>
      </c>
      <c r="I101" s="164">
        <f t="shared" si="45"/>
        <v>-4.692082111436946E-2</v>
      </c>
      <c r="J101" s="165">
        <f t="shared" si="42"/>
        <v>0.85185185185185186</v>
      </c>
      <c r="K101" s="163">
        <f t="shared" si="43"/>
        <v>-32</v>
      </c>
      <c r="L101" s="163">
        <f t="shared" si="44"/>
        <v>299</v>
      </c>
      <c r="M101" s="164">
        <f t="shared" si="46"/>
        <v>1.2526964290635593E-4</v>
      </c>
    </row>
    <row r="102" spans="2:16" x14ac:dyDescent="0.25">
      <c r="B102" s="162" t="s">
        <v>128</v>
      </c>
      <c r="C102" s="163">
        <v>176</v>
      </c>
      <c r="D102" s="163">
        <v>155</v>
      </c>
      <c r="E102" s="163">
        <v>124</v>
      </c>
      <c r="F102" s="163">
        <v>105</v>
      </c>
      <c r="G102" s="163">
        <v>270</v>
      </c>
      <c r="H102" s="163">
        <v>153</v>
      </c>
      <c r="I102" s="164">
        <f t="shared" si="45"/>
        <v>-0.43333333333333335</v>
      </c>
      <c r="J102" s="165">
        <f t="shared" si="42"/>
        <v>0.2338709677419355</v>
      </c>
      <c r="K102" s="163">
        <f t="shared" si="43"/>
        <v>-117</v>
      </c>
      <c r="L102" s="163">
        <f t="shared" si="44"/>
        <v>29</v>
      </c>
      <c r="M102" s="164">
        <f t="shared" si="46"/>
        <v>2.9486546714880705E-5</v>
      </c>
    </row>
    <row r="103" spans="2:16" x14ac:dyDescent="0.25">
      <c r="B103" s="162" t="s">
        <v>131</v>
      </c>
      <c r="C103" s="163">
        <v>383</v>
      </c>
      <c r="D103" s="163">
        <v>271</v>
      </c>
      <c r="E103" s="163">
        <v>89</v>
      </c>
      <c r="F103" s="163">
        <v>96</v>
      </c>
      <c r="G103" s="163">
        <v>168</v>
      </c>
      <c r="H103" s="163">
        <v>270</v>
      </c>
      <c r="I103" s="164">
        <f t="shared" si="45"/>
        <v>0.60714285714285721</v>
      </c>
      <c r="J103" s="165">
        <f t="shared" si="42"/>
        <v>2.0337078651685392</v>
      </c>
      <c r="K103" s="163">
        <f t="shared" si="43"/>
        <v>102</v>
      </c>
      <c r="L103" s="163">
        <f t="shared" si="44"/>
        <v>181</v>
      </c>
      <c r="M103" s="164">
        <f t="shared" si="46"/>
        <v>5.2035082438024769E-5</v>
      </c>
    </row>
    <row r="104" spans="2:16" x14ac:dyDescent="0.25">
      <c r="B104" s="168" t="s">
        <v>145</v>
      </c>
      <c r="C104" s="169">
        <f t="shared" ref="C104:H104" si="47">C96-SUM(C97:C103)</f>
        <v>7127</v>
      </c>
      <c r="D104" s="169">
        <f t="shared" si="47"/>
        <v>6944</v>
      </c>
      <c r="E104" s="169">
        <f t="shared" si="47"/>
        <v>2568</v>
      </c>
      <c r="F104" s="169">
        <f t="shared" si="47"/>
        <v>3715</v>
      </c>
      <c r="G104" s="169">
        <f t="shared" si="47"/>
        <v>6087</v>
      </c>
      <c r="H104" s="169">
        <f t="shared" si="47"/>
        <v>7930</v>
      </c>
      <c r="I104" s="170">
        <f t="shared" si="45"/>
        <v>0.30277640873993761</v>
      </c>
      <c r="J104" s="171">
        <f t="shared" si="42"/>
        <v>2.088006230529595</v>
      </c>
      <c r="K104" s="169">
        <f>H104-G104</f>
        <v>1843</v>
      </c>
      <c r="L104" s="169">
        <f t="shared" si="44"/>
        <v>5362</v>
      </c>
      <c r="M104" s="170">
        <f t="shared" si="46"/>
        <v>1.5282896434575424E-3</v>
      </c>
    </row>
    <row r="105" spans="2:16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2"/>
      <c r="L105" s="151"/>
      <c r="M105" s="151"/>
      <c r="N105" s="125"/>
      <c r="O105" s="125"/>
      <c r="P105" s="125"/>
    </row>
    <row r="106" spans="2:16" x14ac:dyDescent="0.25">
      <c r="B106" s="154" t="s">
        <v>68</v>
      </c>
      <c r="C106" s="155">
        <v>146797</v>
      </c>
      <c r="D106" s="155">
        <v>142901</v>
      </c>
      <c r="E106" s="155">
        <v>77467</v>
      </c>
      <c r="F106" s="155">
        <v>107459</v>
      </c>
      <c r="G106" s="155">
        <v>198873</v>
      </c>
      <c r="H106" s="155">
        <v>252588</v>
      </c>
      <c r="I106" s="156">
        <f>IFERROR(H106/G106-1,"-")</f>
        <v>0.27009699657570407</v>
      </c>
      <c r="J106" s="156">
        <f>IFERROR(H106/E106-1,"-")</f>
        <v>2.2605883795680741</v>
      </c>
      <c r="K106" s="155">
        <f>H106-G106</f>
        <v>53715</v>
      </c>
      <c r="L106" s="155">
        <f>H106-E106</f>
        <v>175121</v>
      </c>
      <c r="M106" s="156">
        <f>H106/H$8</f>
        <v>4.8679397788354818E-2</v>
      </c>
      <c r="N106" s="105"/>
      <c r="O106" s="105"/>
      <c r="P106" s="105"/>
    </row>
    <row r="107" spans="2:16" x14ac:dyDescent="0.25">
      <c r="B107" s="157" t="s">
        <v>97</v>
      </c>
      <c r="C107" s="158">
        <v>30125</v>
      </c>
      <c r="D107" s="158">
        <v>31009</v>
      </c>
      <c r="E107" s="158">
        <v>30584</v>
      </c>
      <c r="F107" s="158">
        <v>44398</v>
      </c>
      <c r="G107" s="158">
        <v>48630</v>
      </c>
      <c r="H107" s="158">
        <v>55684</v>
      </c>
      <c r="I107" s="159">
        <f>IFERROR(H107/G107-1,"-")</f>
        <v>0.14505449311124829</v>
      </c>
      <c r="J107" s="160">
        <f t="shared" ref="J107:J118" si="48">IFERROR(H107/E107-1,"-")</f>
        <v>0.82069055715406747</v>
      </c>
      <c r="K107" s="158">
        <f t="shared" ref="K107:K117" si="49">H107-G107</f>
        <v>7054</v>
      </c>
      <c r="L107" s="158">
        <f t="shared" ref="L107:L118" si="50">H107-E107</f>
        <v>25100</v>
      </c>
      <c r="M107" s="159">
        <f>H107/H$8</f>
        <v>1.073156122399619E-2</v>
      </c>
    </row>
    <row r="108" spans="2:16" x14ac:dyDescent="0.25">
      <c r="B108" s="162" t="s">
        <v>103</v>
      </c>
      <c r="C108" s="163">
        <v>13639</v>
      </c>
      <c r="D108" s="163">
        <v>11886</v>
      </c>
      <c r="E108" s="163">
        <v>4963</v>
      </c>
      <c r="F108" s="163">
        <v>24120</v>
      </c>
      <c r="G108" s="163">
        <v>16359</v>
      </c>
      <c r="H108" s="163">
        <v>19520</v>
      </c>
      <c r="I108" s="164">
        <f>IFERROR(H108/G108-1,"-")</f>
        <v>0.19322696986368371</v>
      </c>
      <c r="J108" s="165">
        <f t="shared" si="48"/>
        <v>2.9331049768285311</v>
      </c>
      <c r="K108" s="163">
        <f t="shared" si="49"/>
        <v>3161</v>
      </c>
      <c r="L108" s="163">
        <f t="shared" si="50"/>
        <v>14557</v>
      </c>
      <c r="M108" s="164">
        <f>H108/H$8</f>
        <v>3.7619437377416427E-3</v>
      </c>
    </row>
    <row r="109" spans="2:16" x14ac:dyDescent="0.25">
      <c r="B109" s="162" t="s">
        <v>100</v>
      </c>
      <c r="C109" s="163">
        <v>16486</v>
      </c>
      <c r="D109" s="163">
        <v>19123</v>
      </c>
      <c r="E109" s="163">
        <v>25621</v>
      </c>
      <c r="F109" s="163">
        <v>20278</v>
      </c>
      <c r="G109" s="163">
        <v>32271</v>
      </c>
      <c r="H109" s="163">
        <v>36164</v>
      </c>
      <c r="I109" s="164">
        <f>IFERROR(H109/G109-1,"-")</f>
        <v>0.12063462551516846</v>
      </c>
      <c r="J109" s="165">
        <f t="shared" si="48"/>
        <v>0.41149838023496343</v>
      </c>
      <c r="K109" s="163">
        <f t="shared" si="49"/>
        <v>3893</v>
      </c>
      <c r="L109" s="163">
        <f t="shared" si="50"/>
        <v>10543</v>
      </c>
      <c r="M109" s="164">
        <f>H109/H$8</f>
        <v>6.9696174862545479E-3</v>
      </c>
    </row>
    <row r="110" spans="2:16" x14ac:dyDescent="0.25">
      <c r="B110" s="157" t="s">
        <v>107</v>
      </c>
      <c r="C110" s="158">
        <v>116672</v>
      </c>
      <c r="D110" s="158">
        <v>111892</v>
      </c>
      <c r="E110" s="158">
        <v>46883</v>
      </c>
      <c r="F110" s="158">
        <v>63061</v>
      </c>
      <c r="G110" s="158">
        <v>150243</v>
      </c>
      <c r="H110" s="158">
        <v>196904</v>
      </c>
      <c r="I110" s="159">
        <f>IFERROR(H110/G110-1,"-")</f>
        <v>0.31057020959379145</v>
      </c>
      <c r="J110" s="160">
        <f t="shared" si="48"/>
        <v>3.199901883411898</v>
      </c>
      <c r="K110" s="158">
        <f t="shared" si="49"/>
        <v>46661</v>
      </c>
      <c r="L110" s="158">
        <f t="shared" si="50"/>
        <v>150021</v>
      </c>
      <c r="M110" s="159">
        <f>H110/H$8</f>
        <v>3.7947836564358628E-2</v>
      </c>
    </row>
    <row r="111" spans="2:16" x14ac:dyDescent="0.25">
      <c r="B111" s="162" t="s">
        <v>110</v>
      </c>
      <c r="C111" s="163">
        <v>63356</v>
      </c>
      <c r="D111" s="163">
        <v>61414</v>
      </c>
      <c r="E111" s="163">
        <v>26382</v>
      </c>
      <c r="F111" s="163">
        <v>26812</v>
      </c>
      <c r="G111" s="163">
        <v>90804</v>
      </c>
      <c r="H111" s="163">
        <v>128108</v>
      </c>
      <c r="I111" s="164">
        <f t="shared" ref="I111:I118" si="51">IFERROR(H111/G111-1,"-")</f>
        <v>0.41081890665609455</v>
      </c>
      <c r="J111" s="165">
        <f t="shared" si="48"/>
        <v>3.8558865893412175</v>
      </c>
      <c r="K111" s="163">
        <f t="shared" si="49"/>
        <v>37304</v>
      </c>
      <c r="L111" s="163">
        <f t="shared" si="50"/>
        <v>101726</v>
      </c>
      <c r="M111" s="164">
        <f t="shared" ref="M111:M118" si="52">H111/H$8</f>
        <v>2.4689297559149916E-2</v>
      </c>
    </row>
    <row r="112" spans="2:16" x14ac:dyDescent="0.25">
      <c r="B112" s="162" t="s">
        <v>113</v>
      </c>
      <c r="C112" s="163">
        <v>12662</v>
      </c>
      <c r="D112" s="163">
        <v>9783</v>
      </c>
      <c r="E112" s="163">
        <v>3197</v>
      </c>
      <c r="F112" s="163">
        <v>7197</v>
      </c>
      <c r="G112" s="163">
        <v>6944</v>
      </c>
      <c r="H112" s="163">
        <v>8880</v>
      </c>
      <c r="I112" s="164">
        <f t="shared" si="51"/>
        <v>0.27880184331797242</v>
      </c>
      <c r="J112" s="165">
        <f t="shared" si="48"/>
        <v>1.777604003753519</v>
      </c>
      <c r="K112" s="163">
        <f t="shared" si="49"/>
        <v>1936</v>
      </c>
      <c r="L112" s="163">
        <f t="shared" si="50"/>
        <v>5683</v>
      </c>
      <c r="M112" s="164">
        <f t="shared" si="52"/>
        <v>1.7113760446283704E-3</v>
      </c>
    </row>
    <row r="113" spans="2:16" x14ac:dyDescent="0.25">
      <c r="B113" s="162" t="s">
        <v>116</v>
      </c>
      <c r="C113" s="163">
        <v>13476</v>
      </c>
      <c r="D113" s="163">
        <v>11371</v>
      </c>
      <c r="E113" s="163">
        <v>2498</v>
      </c>
      <c r="F113" s="163">
        <v>6746</v>
      </c>
      <c r="G113" s="163">
        <v>9830</v>
      </c>
      <c r="H113" s="163">
        <v>13414</v>
      </c>
      <c r="I113" s="164">
        <f t="shared" si="51"/>
        <v>0.36459816887080376</v>
      </c>
      <c r="J113" s="165">
        <f t="shared" si="48"/>
        <v>4.3698959167333866</v>
      </c>
      <c r="K113" s="163">
        <f t="shared" si="49"/>
        <v>3584</v>
      </c>
      <c r="L113" s="163">
        <f t="shared" si="50"/>
        <v>10916</v>
      </c>
      <c r="M113" s="164">
        <f t="shared" si="52"/>
        <v>2.5851799845320899E-3</v>
      </c>
    </row>
    <row r="114" spans="2:16" x14ac:dyDescent="0.25">
      <c r="B114" s="162" t="s">
        <v>123</v>
      </c>
      <c r="C114" s="163">
        <v>2503</v>
      </c>
      <c r="D114" s="163">
        <v>2496</v>
      </c>
      <c r="E114" s="163">
        <v>1300</v>
      </c>
      <c r="F114" s="163">
        <v>3663</v>
      </c>
      <c r="G114" s="163">
        <v>6290</v>
      </c>
      <c r="H114" s="163">
        <v>6514</v>
      </c>
      <c r="I114" s="164">
        <f t="shared" si="51"/>
        <v>3.5612082670906098E-2</v>
      </c>
      <c r="J114" s="165">
        <f t="shared" si="48"/>
        <v>4.0107692307692311</v>
      </c>
      <c r="K114" s="163">
        <f t="shared" si="49"/>
        <v>224</v>
      </c>
      <c r="L114" s="163">
        <f t="shared" si="50"/>
        <v>5214</v>
      </c>
      <c r="M114" s="164">
        <f t="shared" si="52"/>
        <v>1.2553945444492346E-3</v>
      </c>
    </row>
    <row r="115" spans="2:16" x14ac:dyDescent="0.25">
      <c r="B115" s="162" t="s">
        <v>119</v>
      </c>
      <c r="C115" s="163">
        <v>3813</v>
      </c>
      <c r="D115" s="163">
        <v>3749</v>
      </c>
      <c r="E115" s="163">
        <v>2838</v>
      </c>
      <c r="F115" s="163">
        <v>4368</v>
      </c>
      <c r="G115" s="163">
        <v>4750</v>
      </c>
      <c r="H115" s="163">
        <v>5340</v>
      </c>
      <c r="I115" s="164">
        <f t="shared" si="51"/>
        <v>0.12421052631578955</v>
      </c>
      <c r="J115" s="165">
        <f t="shared" si="48"/>
        <v>0.88160676532769555</v>
      </c>
      <c r="K115" s="163">
        <f t="shared" si="49"/>
        <v>590</v>
      </c>
      <c r="L115" s="163">
        <f t="shared" si="50"/>
        <v>2502</v>
      </c>
      <c r="M115" s="164">
        <f t="shared" si="52"/>
        <v>1.0291382971076011E-3</v>
      </c>
    </row>
    <row r="116" spans="2:16" x14ac:dyDescent="0.25">
      <c r="B116" s="162" t="s">
        <v>128</v>
      </c>
      <c r="C116" s="163">
        <v>742</v>
      </c>
      <c r="D116" s="163">
        <v>826</v>
      </c>
      <c r="E116" s="163">
        <v>406</v>
      </c>
      <c r="F116" s="163">
        <v>369</v>
      </c>
      <c r="G116" s="163">
        <v>1261</v>
      </c>
      <c r="H116" s="163">
        <v>1457</v>
      </c>
      <c r="I116" s="164">
        <f t="shared" si="51"/>
        <v>0.15543219666930996</v>
      </c>
      <c r="J116" s="165">
        <f t="shared" si="48"/>
        <v>2.5886699507389164</v>
      </c>
      <c r="K116" s="163">
        <f t="shared" si="49"/>
        <v>196</v>
      </c>
      <c r="L116" s="163">
        <f t="shared" si="50"/>
        <v>1051</v>
      </c>
      <c r="M116" s="164">
        <f t="shared" si="52"/>
        <v>2.8079672263778553E-4</v>
      </c>
    </row>
    <row r="117" spans="2:16" x14ac:dyDescent="0.25">
      <c r="B117" s="162" t="s">
        <v>131</v>
      </c>
      <c r="C117" s="163">
        <v>1872</v>
      </c>
      <c r="D117" s="163">
        <v>1664</v>
      </c>
      <c r="E117" s="163">
        <v>932</v>
      </c>
      <c r="F117" s="163">
        <v>521</v>
      </c>
      <c r="G117" s="163">
        <v>980</v>
      </c>
      <c r="H117" s="163">
        <v>944</v>
      </c>
      <c r="I117" s="164">
        <f t="shared" si="51"/>
        <v>-3.6734693877551017E-2</v>
      </c>
      <c r="J117" s="165">
        <f t="shared" si="48"/>
        <v>1.2875536480686733E-2</v>
      </c>
      <c r="K117" s="163">
        <f t="shared" si="49"/>
        <v>-36</v>
      </c>
      <c r="L117" s="163">
        <f t="shared" si="50"/>
        <v>12</v>
      </c>
      <c r="M117" s="164">
        <f t="shared" si="52"/>
        <v>1.8193006600553845E-4</v>
      </c>
    </row>
    <row r="118" spans="2:16" x14ac:dyDescent="0.25">
      <c r="B118" s="168" t="s">
        <v>145</v>
      </c>
      <c r="C118" s="169">
        <f t="shared" ref="C118:H118" si="53">C110-SUM(C111:C117)</f>
        <v>18248</v>
      </c>
      <c r="D118" s="169">
        <f t="shared" si="53"/>
        <v>20589</v>
      </c>
      <c r="E118" s="169">
        <f t="shared" si="53"/>
        <v>9330</v>
      </c>
      <c r="F118" s="169">
        <f t="shared" si="53"/>
        <v>13385</v>
      </c>
      <c r="G118" s="169">
        <f t="shared" si="53"/>
        <v>29384</v>
      </c>
      <c r="H118" s="169">
        <f t="shared" si="53"/>
        <v>32247</v>
      </c>
      <c r="I118" s="170">
        <f t="shared" si="51"/>
        <v>9.7433977674925121E-2</v>
      </c>
      <c r="J118" s="171">
        <f t="shared" si="48"/>
        <v>2.4562700964630224</v>
      </c>
      <c r="K118" s="169">
        <f>H118-G118</f>
        <v>2863</v>
      </c>
      <c r="L118" s="169">
        <f t="shared" si="50"/>
        <v>22917</v>
      </c>
      <c r="M118" s="170">
        <f t="shared" si="52"/>
        <v>6.2147233458480916E-3</v>
      </c>
    </row>
    <row r="119" spans="2:16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2"/>
      <c r="L119" s="151"/>
      <c r="M119" s="151"/>
      <c r="N119" s="125"/>
      <c r="O119" s="125"/>
      <c r="P119" s="125"/>
    </row>
    <row r="120" spans="2:16" x14ac:dyDescent="0.25">
      <c r="B120" s="154" t="s">
        <v>68</v>
      </c>
      <c r="C120" s="155">
        <v>232309</v>
      </c>
      <c r="D120" s="155">
        <v>220415</v>
      </c>
      <c r="E120" s="155">
        <v>103516</v>
      </c>
      <c r="F120" s="155">
        <v>164258</v>
      </c>
      <c r="G120" s="155">
        <v>229131</v>
      </c>
      <c r="H120" s="155">
        <v>239109</v>
      </c>
      <c r="I120" s="156">
        <f>IFERROR(H120/G120-1,"-")</f>
        <v>4.3547141155059865E-2</v>
      </c>
      <c r="J120" s="156">
        <f>IFERROR(H120/E120-1,"-")</f>
        <v>1.3098748019629816</v>
      </c>
      <c r="K120" s="155">
        <f>H120-G120</f>
        <v>9978</v>
      </c>
      <c r="L120" s="155">
        <f>H120-E120</f>
        <v>135593</v>
      </c>
      <c r="M120" s="156">
        <f>H120/H$8</f>
        <v>4.6081690839532091E-2</v>
      </c>
      <c r="N120" s="105"/>
      <c r="O120" s="105"/>
      <c r="P120" s="105"/>
    </row>
    <row r="121" spans="2:16" x14ac:dyDescent="0.25">
      <c r="B121" s="157" t="s">
        <v>97</v>
      </c>
      <c r="C121" s="158">
        <v>135043</v>
      </c>
      <c r="D121" s="158">
        <v>120142</v>
      </c>
      <c r="E121" s="158">
        <v>61571</v>
      </c>
      <c r="F121" s="158">
        <v>104557</v>
      </c>
      <c r="G121" s="158">
        <v>134886</v>
      </c>
      <c r="H121" s="158">
        <v>146430</v>
      </c>
      <c r="I121" s="159">
        <f>IFERROR(H121/G121-1,"-")</f>
        <v>8.5583381522174262E-2</v>
      </c>
      <c r="J121" s="160">
        <f t="shared" ref="J121:J132" si="54">IFERROR(H121/E121-1,"-")</f>
        <v>1.3782300108817465</v>
      </c>
      <c r="K121" s="158">
        <f t="shared" ref="K121:K131" si="55">H121-G121</f>
        <v>11544</v>
      </c>
      <c r="L121" s="158">
        <f t="shared" ref="L121:L132" si="56">H121-E121</f>
        <v>84859</v>
      </c>
      <c r="M121" s="159">
        <f>H121/H$8</f>
        <v>2.8220359708888768E-2</v>
      </c>
    </row>
    <row r="122" spans="2:16" x14ac:dyDescent="0.25">
      <c r="B122" s="162" t="s">
        <v>103</v>
      </c>
      <c r="C122" s="163">
        <v>75241</v>
      </c>
      <c r="D122" s="163">
        <v>61076</v>
      </c>
      <c r="E122" s="163">
        <v>27791</v>
      </c>
      <c r="F122" s="163">
        <v>53247</v>
      </c>
      <c r="G122" s="163">
        <v>69865</v>
      </c>
      <c r="H122" s="163">
        <v>66121</v>
      </c>
      <c r="I122" s="164">
        <f>IFERROR(H122/G122-1,"-")</f>
        <v>-5.3589064624633198E-2</v>
      </c>
      <c r="J122" s="165">
        <f t="shared" si="54"/>
        <v>1.3792234896189415</v>
      </c>
      <c r="K122" s="163">
        <f t="shared" si="55"/>
        <v>-3744</v>
      </c>
      <c r="L122" s="163">
        <f t="shared" si="56"/>
        <v>38330</v>
      </c>
      <c r="M122" s="164">
        <f>H122/H$8</f>
        <v>1.274300624401717E-2</v>
      </c>
    </row>
    <row r="123" spans="2:16" x14ac:dyDescent="0.25">
      <c r="B123" s="162" t="s">
        <v>100</v>
      </c>
      <c r="C123" s="163">
        <v>59802</v>
      </c>
      <c r="D123" s="163">
        <v>59066</v>
      </c>
      <c r="E123" s="163">
        <v>33780</v>
      </c>
      <c r="F123" s="163">
        <v>51310</v>
      </c>
      <c r="G123" s="163">
        <v>65021</v>
      </c>
      <c r="H123" s="163">
        <v>80309</v>
      </c>
      <c r="I123" s="164">
        <f>IFERROR(H123/G123-1,"-")</f>
        <v>0.23512403684963323</v>
      </c>
      <c r="J123" s="165">
        <f t="shared" si="54"/>
        <v>1.3774126702190643</v>
      </c>
      <c r="K123" s="163">
        <f t="shared" si="55"/>
        <v>15288</v>
      </c>
      <c r="L123" s="163">
        <f t="shared" si="56"/>
        <v>46529</v>
      </c>
      <c r="M123" s="164">
        <f>H123/H$8</f>
        <v>1.5477353464871597E-2</v>
      </c>
    </row>
    <row r="124" spans="2:16" x14ac:dyDescent="0.25">
      <c r="B124" s="157" t="s">
        <v>107</v>
      </c>
      <c r="C124" s="158">
        <v>97266</v>
      </c>
      <c r="D124" s="158">
        <v>100273</v>
      </c>
      <c r="E124" s="158">
        <v>41945</v>
      </c>
      <c r="F124" s="158">
        <v>59701</v>
      </c>
      <c r="G124" s="158">
        <v>94245</v>
      </c>
      <c r="H124" s="158">
        <v>92679</v>
      </c>
      <c r="I124" s="159">
        <f>IFERROR(H124/G124-1,"-")</f>
        <v>-1.6616266114913292E-2</v>
      </c>
      <c r="J124" s="160">
        <f t="shared" si="54"/>
        <v>1.209536297532483</v>
      </c>
      <c r="K124" s="158">
        <f t="shared" si="55"/>
        <v>-1566</v>
      </c>
      <c r="L124" s="158">
        <f t="shared" si="56"/>
        <v>50734</v>
      </c>
      <c r="M124" s="159">
        <f>H124/H$8</f>
        <v>1.7861331130643324E-2</v>
      </c>
    </row>
    <row r="125" spans="2:16" x14ac:dyDescent="0.25">
      <c r="B125" s="162" t="s">
        <v>110</v>
      </c>
      <c r="C125" s="163">
        <v>11864</v>
      </c>
      <c r="D125" s="163">
        <v>10460</v>
      </c>
      <c r="E125" s="163">
        <v>3941</v>
      </c>
      <c r="F125" s="163">
        <v>3336</v>
      </c>
      <c r="G125" s="163">
        <v>9917</v>
      </c>
      <c r="H125" s="163">
        <v>11646</v>
      </c>
      <c r="I125" s="164">
        <f t="shared" ref="I125:I132" si="57">IFERROR(H125/G125-1,"-")</f>
        <v>0.17434708077039418</v>
      </c>
      <c r="J125" s="165">
        <f t="shared" si="54"/>
        <v>1.9550875412331896</v>
      </c>
      <c r="K125" s="163">
        <f t="shared" si="55"/>
        <v>1729</v>
      </c>
      <c r="L125" s="163">
        <f t="shared" si="56"/>
        <v>7705</v>
      </c>
      <c r="M125" s="164">
        <f t="shared" ref="M125:M132" si="58">H125/H$8</f>
        <v>2.2444465558268019E-3</v>
      </c>
    </row>
    <row r="126" spans="2:16" x14ac:dyDescent="0.25">
      <c r="B126" s="162" t="s">
        <v>113</v>
      </c>
      <c r="C126" s="163">
        <v>10977</v>
      </c>
      <c r="D126" s="163">
        <v>9550</v>
      </c>
      <c r="E126" s="163">
        <v>4053</v>
      </c>
      <c r="F126" s="163">
        <v>7314</v>
      </c>
      <c r="G126" s="163">
        <v>11261</v>
      </c>
      <c r="H126" s="163">
        <v>13316</v>
      </c>
      <c r="I126" s="164">
        <f t="shared" si="57"/>
        <v>0.18248823372702239</v>
      </c>
      <c r="J126" s="165">
        <f t="shared" si="54"/>
        <v>2.2854675548976067</v>
      </c>
      <c r="K126" s="163">
        <f t="shared" si="55"/>
        <v>2055</v>
      </c>
      <c r="L126" s="163">
        <f t="shared" si="56"/>
        <v>9263</v>
      </c>
      <c r="M126" s="164">
        <f t="shared" si="58"/>
        <v>2.5662931768323624E-3</v>
      </c>
    </row>
    <row r="127" spans="2:16" x14ac:dyDescent="0.25">
      <c r="B127" s="162" t="s">
        <v>116</v>
      </c>
      <c r="C127" s="163">
        <v>6539</v>
      </c>
      <c r="D127" s="163">
        <v>6709</v>
      </c>
      <c r="E127" s="163">
        <v>2906</v>
      </c>
      <c r="F127" s="163">
        <v>7134</v>
      </c>
      <c r="G127" s="163">
        <v>8524</v>
      </c>
      <c r="H127" s="163">
        <v>8756</v>
      </c>
      <c r="I127" s="164">
        <f t="shared" si="57"/>
        <v>2.7217268887846036E-2</v>
      </c>
      <c r="J127" s="165">
        <f t="shared" si="54"/>
        <v>2.0130763936682725</v>
      </c>
      <c r="K127" s="163">
        <f t="shared" si="55"/>
        <v>232</v>
      </c>
      <c r="L127" s="163">
        <f t="shared" si="56"/>
        <v>5850</v>
      </c>
      <c r="M127" s="164">
        <f t="shared" si="58"/>
        <v>1.6874784512123885E-3</v>
      </c>
    </row>
    <row r="128" spans="2:16" x14ac:dyDescent="0.25">
      <c r="B128" s="162" t="s">
        <v>123</v>
      </c>
      <c r="C128" s="163">
        <v>1654</v>
      </c>
      <c r="D128" s="163">
        <v>1866</v>
      </c>
      <c r="E128" s="163">
        <v>784</v>
      </c>
      <c r="F128" s="163">
        <v>1333</v>
      </c>
      <c r="G128" s="163">
        <v>2573</v>
      </c>
      <c r="H128" s="163">
        <v>2637</v>
      </c>
      <c r="I128" s="164">
        <f t="shared" si="57"/>
        <v>2.4873688301593422E-2</v>
      </c>
      <c r="J128" s="165">
        <f t="shared" si="54"/>
        <v>2.3635204081632653</v>
      </c>
      <c r="K128" s="163">
        <f t="shared" si="55"/>
        <v>64</v>
      </c>
      <c r="L128" s="163">
        <f t="shared" si="56"/>
        <v>1853</v>
      </c>
      <c r="M128" s="164">
        <f t="shared" si="58"/>
        <v>5.0820930514470857E-4</v>
      </c>
    </row>
    <row r="129" spans="2:16" x14ac:dyDescent="0.25">
      <c r="B129" s="162" t="s">
        <v>119</v>
      </c>
      <c r="C129" s="163">
        <v>1793</v>
      </c>
      <c r="D129" s="163">
        <v>1484</v>
      </c>
      <c r="E129" s="163">
        <v>812</v>
      </c>
      <c r="F129" s="163">
        <v>1357</v>
      </c>
      <c r="G129" s="163">
        <v>1836</v>
      </c>
      <c r="H129" s="163">
        <v>1934</v>
      </c>
      <c r="I129" s="164">
        <f t="shared" si="57"/>
        <v>5.3376906318082895E-2</v>
      </c>
      <c r="J129" s="165">
        <f t="shared" si="54"/>
        <v>1.3817733990147785</v>
      </c>
      <c r="K129" s="163">
        <f t="shared" si="55"/>
        <v>98</v>
      </c>
      <c r="L129" s="163">
        <f t="shared" si="56"/>
        <v>1122</v>
      </c>
      <c r="M129" s="164">
        <f t="shared" si="58"/>
        <v>3.7272536827829595E-4</v>
      </c>
    </row>
    <row r="130" spans="2:16" x14ac:dyDescent="0.25">
      <c r="B130" s="162" t="s">
        <v>128</v>
      </c>
      <c r="C130" s="163">
        <v>1802</v>
      </c>
      <c r="D130" s="163">
        <v>1623</v>
      </c>
      <c r="E130" s="163">
        <v>678</v>
      </c>
      <c r="F130" s="163">
        <v>555</v>
      </c>
      <c r="G130" s="163">
        <v>1075</v>
      </c>
      <c r="H130" s="163">
        <v>1341</v>
      </c>
      <c r="I130" s="164">
        <f t="shared" si="57"/>
        <v>0.24744186046511629</v>
      </c>
      <c r="J130" s="165">
        <f t="shared" si="54"/>
        <v>0.97787610619469034</v>
      </c>
      <c r="K130" s="163">
        <f t="shared" si="55"/>
        <v>266</v>
      </c>
      <c r="L130" s="163">
        <f t="shared" si="56"/>
        <v>663</v>
      </c>
      <c r="M130" s="164">
        <f t="shared" si="58"/>
        <v>2.5844090944218971E-4</v>
      </c>
    </row>
    <row r="131" spans="2:16" x14ac:dyDescent="0.25">
      <c r="B131" s="162" t="s">
        <v>131</v>
      </c>
      <c r="C131" s="163">
        <v>3139</v>
      </c>
      <c r="D131" s="163">
        <v>2681</v>
      </c>
      <c r="E131" s="163">
        <v>1097</v>
      </c>
      <c r="F131" s="163">
        <v>919</v>
      </c>
      <c r="G131" s="163">
        <v>1885</v>
      </c>
      <c r="H131" s="163">
        <v>2455</v>
      </c>
      <c r="I131" s="164">
        <f t="shared" si="57"/>
        <v>0.3023872679045092</v>
      </c>
      <c r="J131" s="165">
        <f t="shared" si="54"/>
        <v>1.2379216043755696</v>
      </c>
      <c r="K131" s="163">
        <f t="shared" si="55"/>
        <v>570</v>
      </c>
      <c r="L131" s="163">
        <f t="shared" si="56"/>
        <v>1358</v>
      </c>
      <c r="M131" s="164">
        <f t="shared" si="58"/>
        <v>4.7313380513092893E-4</v>
      </c>
    </row>
    <row r="132" spans="2:16" x14ac:dyDescent="0.25">
      <c r="B132" s="168" t="s">
        <v>145</v>
      </c>
      <c r="C132" s="169">
        <f t="shared" ref="C132:H132" si="59">C124-SUM(C125:C131)</f>
        <v>59498</v>
      </c>
      <c r="D132" s="169">
        <f t="shared" si="59"/>
        <v>65900</v>
      </c>
      <c r="E132" s="169">
        <f t="shared" si="59"/>
        <v>27674</v>
      </c>
      <c r="F132" s="169">
        <f t="shared" si="59"/>
        <v>37753</v>
      </c>
      <c r="G132" s="169">
        <f t="shared" si="59"/>
        <v>57174</v>
      </c>
      <c r="H132" s="169">
        <f t="shared" si="59"/>
        <v>50594</v>
      </c>
      <c r="I132" s="170">
        <f t="shared" si="57"/>
        <v>-0.11508727743379854</v>
      </c>
      <c r="J132" s="171">
        <f t="shared" si="54"/>
        <v>0.82821420828214198</v>
      </c>
      <c r="K132" s="169">
        <f>H132-G132</f>
        <v>-6580</v>
      </c>
      <c r="L132" s="169">
        <f t="shared" si="56"/>
        <v>22920</v>
      </c>
      <c r="M132" s="170">
        <f t="shared" si="58"/>
        <v>9.7506035587756491E-3</v>
      </c>
    </row>
    <row r="133" spans="2:16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2"/>
      <c r="L133" s="151"/>
      <c r="M133" s="151"/>
      <c r="N133" s="125"/>
      <c r="O133" s="125"/>
      <c r="P133" s="125"/>
    </row>
    <row r="134" spans="2:16" x14ac:dyDescent="0.25">
      <c r="B134" s="154" t="s">
        <v>68</v>
      </c>
      <c r="C134" s="155">
        <v>272428</v>
      </c>
      <c r="D134" s="155">
        <v>250224</v>
      </c>
      <c r="E134" s="155">
        <v>96681</v>
      </c>
      <c r="F134" s="155">
        <v>140346</v>
      </c>
      <c r="G134" s="155">
        <v>257117</v>
      </c>
      <c r="H134" s="155">
        <v>278594</v>
      </c>
      <c r="I134" s="156">
        <f>IFERROR(H134/G134-1,"-")</f>
        <v>8.3530066078866927E-2</v>
      </c>
      <c r="J134" s="156">
        <f>IFERROR(H134/E134-1,"-")</f>
        <v>1.8815796278482844</v>
      </c>
      <c r="K134" s="155">
        <f>H134-G134</f>
        <v>21477</v>
      </c>
      <c r="L134" s="155">
        <f>H134-E134</f>
        <v>181913</v>
      </c>
      <c r="M134" s="156">
        <f>H134/H$8</f>
        <v>5.3691339839774345E-2</v>
      </c>
      <c r="N134" s="105"/>
      <c r="O134" s="105"/>
      <c r="P134" s="105"/>
    </row>
    <row r="135" spans="2:16" x14ac:dyDescent="0.25">
      <c r="B135" s="157" t="s">
        <v>97</v>
      </c>
      <c r="C135" s="158">
        <v>51968</v>
      </c>
      <c r="D135" s="158">
        <v>45577</v>
      </c>
      <c r="E135" s="158">
        <v>26839</v>
      </c>
      <c r="F135" s="158">
        <v>45216</v>
      </c>
      <c r="G135" s="158">
        <v>29061</v>
      </c>
      <c r="H135" s="158">
        <v>32018</v>
      </c>
      <c r="I135" s="159">
        <f>IFERROR(H135/G135-1,"-")</f>
        <v>0.10175148824885594</v>
      </c>
      <c r="J135" s="160">
        <f t="shared" ref="J135:J146" si="60">IFERROR(H135/E135-1,"-")</f>
        <v>0.19296546071016052</v>
      </c>
      <c r="K135" s="158">
        <f t="shared" ref="K135:K145" si="61">H135-G135</f>
        <v>2957</v>
      </c>
      <c r="L135" s="158">
        <f t="shared" ref="L135:L146" si="62">H135-E135</f>
        <v>5179</v>
      </c>
      <c r="M135" s="159">
        <f>H135/H$8</f>
        <v>6.1705898870395449E-3</v>
      </c>
    </row>
    <row r="136" spans="2:16" x14ac:dyDescent="0.25">
      <c r="B136" s="162" t="s">
        <v>103</v>
      </c>
      <c r="C136" s="163">
        <v>36715</v>
      </c>
      <c r="D136" s="163">
        <v>24890</v>
      </c>
      <c r="E136" s="163">
        <v>20058</v>
      </c>
      <c r="F136" s="163">
        <v>34195</v>
      </c>
      <c r="G136" s="163">
        <v>19943</v>
      </c>
      <c r="H136" s="163">
        <v>20738</v>
      </c>
      <c r="I136" s="164">
        <f>IFERROR(H136/G136-1,"-")</f>
        <v>3.9863611292182632E-2</v>
      </c>
      <c r="J136" s="165">
        <f t="shared" si="60"/>
        <v>3.3901685113171709E-2</v>
      </c>
      <c r="K136" s="163">
        <f t="shared" si="61"/>
        <v>795</v>
      </c>
      <c r="L136" s="163">
        <f t="shared" si="62"/>
        <v>680</v>
      </c>
      <c r="M136" s="164">
        <f>H136/H$8</f>
        <v>3.996679776295399E-3</v>
      </c>
    </row>
    <row r="137" spans="2:16" x14ac:dyDescent="0.25">
      <c r="B137" s="162" t="s">
        <v>100</v>
      </c>
      <c r="C137" s="163">
        <v>15253</v>
      </c>
      <c r="D137" s="163">
        <v>20687</v>
      </c>
      <c r="E137" s="163">
        <v>6781</v>
      </c>
      <c r="F137" s="163">
        <v>11021</v>
      </c>
      <c r="G137" s="163">
        <v>9118</v>
      </c>
      <c r="H137" s="163">
        <v>11280</v>
      </c>
      <c r="I137" s="164">
        <f>IFERROR(H137/G137-1,"-")</f>
        <v>0.23711340206185572</v>
      </c>
      <c r="J137" s="165">
        <f t="shared" si="60"/>
        <v>0.66347146438578375</v>
      </c>
      <c r="K137" s="163">
        <f t="shared" si="61"/>
        <v>2162</v>
      </c>
      <c r="L137" s="163">
        <f t="shared" si="62"/>
        <v>4499</v>
      </c>
      <c r="M137" s="164">
        <f>H137/H$8</f>
        <v>2.1739101107441459E-3</v>
      </c>
    </row>
    <row r="138" spans="2:16" x14ac:dyDescent="0.25">
      <c r="B138" s="157" t="s">
        <v>107</v>
      </c>
      <c r="C138" s="158">
        <v>220460</v>
      </c>
      <c r="D138" s="158">
        <v>204647</v>
      </c>
      <c r="E138" s="158">
        <v>69842</v>
      </c>
      <c r="F138" s="158">
        <v>95130</v>
      </c>
      <c r="G138" s="158">
        <v>228056</v>
      </c>
      <c r="H138" s="158">
        <v>246576</v>
      </c>
      <c r="I138" s="159">
        <f>IFERROR(H138/G138-1,"-")</f>
        <v>8.1208124320342412E-2</v>
      </c>
      <c r="J138" s="160">
        <f t="shared" si="60"/>
        <v>2.5304830904040547</v>
      </c>
      <c r="K138" s="158">
        <f t="shared" si="61"/>
        <v>18520</v>
      </c>
      <c r="L138" s="158">
        <f t="shared" si="62"/>
        <v>176734</v>
      </c>
      <c r="M138" s="159">
        <f>H138/H$8</f>
        <v>4.7520749952734802E-2</v>
      </c>
    </row>
    <row r="139" spans="2:16" x14ac:dyDescent="0.25">
      <c r="B139" s="162" t="s">
        <v>110</v>
      </c>
      <c r="C139" s="163">
        <v>111248</v>
      </c>
      <c r="D139" s="163">
        <v>100583</v>
      </c>
      <c r="E139" s="163">
        <v>26093</v>
      </c>
      <c r="F139" s="163">
        <v>26467</v>
      </c>
      <c r="G139" s="163">
        <v>96562</v>
      </c>
      <c r="H139" s="163">
        <v>105830</v>
      </c>
      <c r="I139" s="164">
        <f t="shared" ref="I139:I146" si="63">IFERROR(H139/G139-1,"-")</f>
        <v>9.5979785008595497E-2</v>
      </c>
      <c r="J139" s="165">
        <f t="shared" si="60"/>
        <v>3.0558770551488905</v>
      </c>
      <c r="K139" s="163">
        <f t="shared" si="61"/>
        <v>9268</v>
      </c>
      <c r="L139" s="163">
        <f t="shared" si="62"/>
        <v>79737</v>
      </c>
      <c r="M139" s="164">
        <f t="shared" ref="M139:M146" si="64">H139/H$8</f>
        <v>2.0395825090430229E-2</v>
      </c>
    </row>
    <row r="140" spans="2:16" x14ac:dyDescent="0.25">
      <c r="B140" s="162" t="s">
        <v>113</v>
      </c>
      <c r="C140" s="163">
        <v>15410</v>
      </c>
      <c r="D140" s="163">
        <v>15093</v>
      </c>
      <c r="E140" s="163">
        <v>6042</v>
      </c>
      <c r="F140" s="163">
        <v>9298</v>
      </c>
      <c r="G140" s="163">
        <v>16587</v>
      </c>
      <c r="H140" s="163">
        <v>20785</v>
      </c>
      <c r="I140" s="164">
        <f t="shared" si="63"/>
        <v>0.25308976909628011</v>
      </c>
      <c r="J140" s="165">
        <f t="shared" si="60"/>
        <v>2.4400860642171467</v>
      </c>
      <c r="K140" s="163">
        <f t="shared" si="61"/>
        <v>4198</v>
      </c>
      <c r="L140" s="163">
        <f t="shared" si="62"/>
        <v>14743</v>
      </c>
      <c r="M140" s="164">
        <f t="shared" si="64"/>
        <v>4.0057377350901664E-3</v>
      </c>
    </row>
    <row r="141" spans="2:16" x14ac:dyDescent="0.25">
      <c r="B141" s="162" t="s">
        <v>116</v>
      </c>
      <c r="C141" s="163">
        <v>24474</v>
      </c>
      <c r="D141" s="163">
        <v>19622</v>
      </c>
      <c r="E141" s="163">
        <v>6586</v>
      </c>
      <c r="F141" s="163">
        <v>15246</v>
      </c>
      <c r="G141" s="163">
        <v>26940</v>
      </c>
      <c r="H141" s="163">
        <v>25089</v>
      </c>
      <c r="I141" s="164">
        <f t="shared" si="63"/>
        <v>-6.8708240534521181E-2</v>
      </c>
      <c r="J141" s="165">
        <f t="shared" si="60"/>
        <v>2.8094442757364106</v>
      </c>
      <c r="K141" s="163">
        <f t="shared" si="61"/>
        <v>-1851</v>
      </c>
      <c r="L141" s="163">
        <f t="shared" si="62"/>
        <v>18503</v>
      </c>
      <c r="M141" s="164">
        <f t="shared" si="64"/>
        <v>4.8352154936577903E-3</v>
      </c>
    </row>
    <row r="142" spans="2:16" x14ac:dyDescent="0.25">
      <c r="B142" s="162" t="s">
        <v>123</v>
      </c>
      <c r="C142" s="163">
        <v>4413</v>
      </c>
      <c r="D142" s="163">
        <v>3955</v>
      </c>
      <c r="E142" s="163">
        <v>1273</v>
      </c>
      <c r="F142" s="163">
        <v>4366</v>
      </c>
      <c r="G142" s="163">
        <v>9965</v>
      </c>
      <c r="H142" s="163">
        <v>8878</v>
      </c>
      <c r="I142" s="164">
        <f t="shared" si="63"/>
        <v>-0.10908178625188159</v>
      </c>
      <c r="J142" s="165">
        <f t="shared" si="60"/>
        <v>5.9740769835035348</v>
      </c>
      <c r="K142" s="163">
        <f t="shared" si="61"/>
        <v>-1087</v>
      </c>
      <c r="L142" s="163">
        <f t="shared" si="62"/>
        <v>7605</v>
      </c>
      <c r="M142" s="164">
        <f t="shared" si="64"/>
        <v>1.7109905995732737E-3</v>
      </c>
    </row>
    <row r="143" spans="2:16" x14ac:dyDescent="0.25">
      <c r="B143" s="162" t="s">
        <v>119</v>
      </c>
      <c r="C143" s="163">
        <v>4348</v>
      </c>
      <c r="D143" s="163">
        <v>4225</v>
      </c>
      <c r="E143" s="163">
        <v>1935</v>
      </c>
      <c r="F143" s="163">
        <v>3344</v>
      </c>
      <c r="G143" s="163">
        <v>4569</v>
      </c>
      <c r="H143" s="163">
        <v>5490</v>
      </c>
      <c r="I143" s="164">
        <f t="shared" si="63"/>
        <v>0.20157583716349303</v>
      </c>
      <c r="J143" s="165">
        <f t="shared" si="60"/>
        <v>1.8372093023255816</v>
      </c>
      <c r="K143" s="163">
        <f t="shared" si="61"/>
        <v>921</v>
      </c>
      <c r="L143" s="163">
        <f t="shared" si="62"/>
        <v>3555</v>
      </c>
      <c r="M143" s="164">
        <f t="shared" si="64"/>
        <v>1.0580466762398371E-3</v>
      </c>
    </row>
    <row r="144" spans="2:16" x14ac:dyDescent="0.25">
      <c r="B144" s="162" t="s">
        <v>128</v>
      </c>
      <c r="C144" s="163">
        <v>2096</v>
      </c>
      <c r="D144" s="163">
        <v>2428</v>
      </c>
      <c r="E144" s="163">
        <v>1979</v>
      </c>
      <c r="F144" s="163">
        <v>1422</v>
      </c>
      <c r="G144" s="163">
        <v>3324</v>
      </c>
      <c r="H144" s="163">
        <v>3691</v>
      </c>
      <c r="I144" s="164">
        <f t="shared" si="63"/>
        <v>0.11040914560770165</v>
      </c>
      <c r="J144" s="165">
        <f t="shared" si="60"/>
        <v>0.86508337544214253</v>
      </c>
      <c r="K144" s="163">
        <f t="shared" si="61"/>
        <v>367</v>
      </c>
      <c r="L144" s="163">
        <f t="shared" si="62"/>
        <v>1712</v>
      </c>
      <c r="M144" s="164">
        <f t="shared" si="64"/>
        <v>7.113388491805534E-4</v>
      </c>
    </row>
    <row r="145" spans="2:16" x14ac:dyDescent="0.25">
      <c r="B145" s="162" t="s">
        <v>131</v>
      </c>
      <c r="C145" s="163">
        <v>10395</v>
      </c>
      <c r="D145" s="163">
        <v>6221</v>
      </c>
      <c r="E145" s="163">
        <v>4050</v>
      </c>
      <c r="F145" s="163">
        <v>947</v>
      </c>
      <c r="G145" s="163">
        <v>2079</v>
      </c>
      <c r="H145" s="163">
        <v>2885</v>
      </c>
      <c r="I145" s="164">
        <f t="shared" si="63"/>
        <v>0.38768638768638763</v>
      </c>
      <c r="J145" s="165">
        <f t="shared" si="60"/>
        <v>-0.28765432098765431</v>
      </c>
      <c r="K145" s="163">
        <f t="shared" si="61"/>
        <v>806</v>
      </c>
      <c r="L145" s="163">
        <f t="shared" si="62"/>
        <v>-1165</v>
      </c>
      <c r="M145" s="164">
        <f t="shared" si="64"/>
        <v>5.560044919766721E-4</v>
      </c>
    </row>
    <row r="146" spans="2:16" x14ac:dyDescent="0.25">
      <c r="B146" s="168" t="s">
        <v>145</v>
      </c>
      <c r="C146" s="169">
        <f t="shared" ref="C146:H146" si="65">C138-SUM(C139:C145)</f>
        <v>48076</v>
      </c>
      <c r="D146" s="169">
        <f t="shared" si="65"/>
        <v>52520</v>
      </c>
      <c r="E146" s="169">
        <f t="shared" si="65"/>
        <v>21884</v>
      </c>
      <c r="F146" s="169">
        <f t="shared" si="65"/>
        <v>34040</v>
      </c>
      <c r="G146" s="169">
        <f t="shared" si="65"/>
        <v>68030</v>
      </c>
      <c r="H146" s="169">
        <f t="shared" si="65"/>
        <v>73928</v>
      </c>
      <c r="I146" s="170">
        <f t="shared" si="63"/>
        <v>8.6697045421137764E-2</v>
      </c>
      <c r="J146" s="171">
        <f t="shared" si="60"/>
        <v>2.3781758362273808</v>
      </c>
      <c r="K146" s="169">
        <f>H146-G146</f>
        <v>5898</v>
      </c>
      <c r="L146" s="169">
        <f t="shared" si="62"/>
        <v>52044</v>
      </c>
      <c r="M146" s="170">
        <f t="shared" si="64"/>
        <v>1.424759101658628E-2</v>
      </c>
    </row>
    <row r="147" spans="2:16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2"/>
      <c r="L147" s="151"/>
      <c r="M147" s="151"/>
      <c r="N147" s="125"/>
      <c r="O147" s="125"/>
      <c r="P147" s="125"/>
    </row>
    <row r="148" spans="2:16" x14ac:dyDescent="0.25">
      <c r="B148" s="154" t="s">
        <v>68</v>
      </c>
      <c r="C148" s="155">
        <v>128565</v>
      </c>
      <c r="D148" s="155">
        <v>126097</v>
      </c>
      <c r="E148" s="155">
        <v>43425</v>
      </c>
      <c r="F148" s="155">
        <v>71959</v>
      </c>
      <c r="G148" s="155">
        <v>111437</v>
      </c>
      <c r="H148" s="155">
        <v>123198</v>
      </c>
      <c r="I148" s="156">
        <f>IFERROR(H148/G148-1,"-")</f>
        <v>0.10553945278498156</v>
      </c>
      <c r="J148" s="156">
        <f>IFERROR(H148/E148-1,"-")</f>
        <v>1.8370293609671848</v>
      </c>
      <c r="K148" s="155">
        <f>H148-G148</f>
        <v>11761</v>
      </c>
      <c r="L148" s="155">
        <f>H148-E148</f>
        <v>79773</v>
      </c>
      <c r="M148" s="156">
        <f>H148/H$8</f>
        <v>2.3743029948888057E-2</v>
      </c>
      <c r="N148" s="105"/>
      <c r="O148" s="105"/>
      <c r="P148" s="105"/>
    </row>
    <row r="149" spans="2:16" x14ac:dyDescent="0.25">
      <c r="B149" s="157" t="s">
        <v>97</v>
      </c>
      <c r="C149" s="158">
        <v>52082</v>
      </c>
      <c r="D149" s="158">
        <v>54208</v>
      </c>
      <c r="E149" s="158">
        <v>22164</v>
      </c>
      <c r="F149" s="158">
        <v>40392</v>
      </c>
      <c r="G149" s="158">
        <v>57756</v>
      </c>
      <c r="H149" s="158">
        <v>59696</v>
      </c>
      <c r="I149" s="159">
        <f>IFERROR(H149/G149-1,"-")</f>
        <v>3.3589583766188813E-2</v>
      </c>
      <c r="J149" s="160">
        <f t="shared" ref="J149:J160" si="66">IFERROR(H149/E149-1,"-")</f>
        <v>1.6933766468146545</v>
      </c>
      <c r="K149" s="158">
        <f t="shared" ref="K149:K159" si="67">H149-G149</f>
        <v>1940</v>
      </c>
      <c r="L149" s="158">
        <f t="shared" ref="L149:L160" si="68">H149-E149</f>
        <v>37532</v>
      </c>
      <c r="M149" s="159">
        <f>H149/H$8</f>
        <v>1.1504764004519729E-2</v>
      </c>
    </row>
    <row r="150" spans="2:16" x14ac:dyDescent="0.25">
      <c r="B150" s="162" t="s">
        <v>103</v>
      </c>
      <c r="C150" s="163">
        <v>31773</v>
      </c>
      <c r="D150" s="163">
        <v>32990</v>
      </c>
      <c r="E150" s="163">
        <v>14597</v>
      </c>
      <c r="F150" s="163">
        <v>32366</v>
      </c>
      <c r="G150" s="163">
        <v>41603</v>
      </c>
      <c r="H150" s="163">
        <v>44199</v>
      </c>
      <c r="I150" s="164">
        <f>IFERROR(H150/G150-1,"-")</f>
        <v>6.2399346200995076E-2</v>
      </c>
      <c r="J150" s="165">
        <f t="shared" si="66"/>
        <v>2.0279509488251009</v>
      </c>
      <c r="K150" s="163">
        <f t="shared" si="67"/>
        <v>2596</v>
      </c>
      <c r="L150" s="163">
        <f t="shared" si="68"/>
        <v>29602</v>
      </c>
      <c r="M150" s="164">
        <f>H150/H$8</f>
        <v>8.5181429951046543E-3</v>
      </c>
    </row>
    <row r="151" spans="2:16" x14ac:dyDescent="0.25">
      <c r="B151" s="162" t="s">
        <v>100</v>
      </c>
      <c r="C151" s="163">
        <v>20309</v>
      </c>
      <c r="D151" s="163">
        <v>21218</v>
      </c>
      <c r="E151" s="163">
        <v>7567</v>
      </c>
      <c r="F151" s="163">
        <v>8026</v>
      </c>
      <c r="G151" s="163">
        <v>16153</v>
      </c>
      <c r="H151" s="163">
        <v>15497</v>
      </c>
      <c r="I151" s="164">
        <f>IFERROR(H151/G151-1,"-")</f>
        <v>-4.0611651086485456E-2</v>
      </c>
      <c r="J151" s="165">
        <f t="shared" si="66"/>
        <v>1.0479714550019823</v>
      </c>
      <c r="K151" s="163">
        <f t="shared" si="67"/>
        <v>-656</v>
      </c>
      <c r="L151" s="163">
        <f t="shared" si="68"/>
        <v>7930</v>
      </c>
      <c r="M151" s="164">
        <f>H151/H$8</f>
        <v>2.9866210094150738E-3</v>
      </c>
    </row>
    <row r="152" spans="2:16" x14ac:dyDescent="0.25">
      <c r="B152" s="157" t="s">
        <v>107</v>
      </c>
      <c r="C152" s="158">
        <v>76483</v>
      </c>
      <c r="D152" s="158">
        <v>71889</v>
      </c>
      <c r="E152" s="158">
        <v>21261</v>
      </c>
      <c r="F152" s="158">
        <v>31567</v>
      </c>
      <c r="G152" s="158">
        <v>53681</v>
      </c>
      <c r="H152" s="158">
        <v>63502</v>
      </c>
      <c r="I152" s="159">
        <f>IFERROR(H152/G152-1,"-")</f>
        <v>0.18295113727389589</v>
      </c>
      <c r="J152" s="160">
        <f t="shared" si="66"/>
        <v>1.9867833121678191</v>
      </c>
      <c r="K152" s="158">
        <f t="shared" si="67"/>
        <v>9821</v>
      </c>
      <c r="L152" s="158">
        <f t="shared" si="68"/>
        <v>42241</v>
      </c>
      <c r="M152" s="159">
        <f>H152/H$8</f>
        <v>1.223826594436833E-2</v>
      </c>
    </row>
    <row r="153" spans="2:16" x14ac:dyDescent="0.25">
      <c r="B153" s="162" t="s">
        <v>110</v>
      </c>
      <c r="C153" s="163">
        <v>22776</v>
      </c>
      <c r="D153" s="163">
        <v>21798</v>
      </c>
      <c r="E153" s="163">
        <v>5789</v>
      </c>
      <c r="F153" s="163">
        <v>5609</v>
      </c>
      <c r="G153" s="163">
        <v>19238</v>
      </c>
      <c r="H153" s="163">
        <v>18996</v>
      </c>
      <c r="I153" s="164">
        <f t="shared" ref="I153:I160" si="69">IFERROR(H153/G153-1,"-")</f>
        <v>-1.2579270194406855E-2</v>
      </c>
      <c r="J153" s="165">
        <f t="shared" si="66"/>
        <v>2.2813957505614098</v>
      </c>
      <c r="K153" s="163">
        <f t="shared" si="67"/>
        <v>-242</v>
      </c>
      <c r="L153" s="163">
        <f t="shared" si="68"/>
        <v>13207</v>
      </c>
      <c r="M153" s="164">
        <f t="shared" ref="M153:M160" si="70">H153/H$8</f>
        <v>3.6609571333063649E-3</v>
      </c>
    </row>
    <row r="154" spans="2:16" x14ac:dyDescent="0.25">
      <c r="B154" s="162" t="s">
        <v>113</v>
      </c>
      <c r="C154" s="163">
        <v>22752</v>
      </c>
      <c r="D154" s="163">
        <v>18523</v>
      </c>
      <c r="E154" s="163">
        <v>5079</v>
      </c>
      <c r="F154" s="163">
        <v>8623</v>
      </c>
      <c r="G154" s="163">
        <v>11385</v>
      </c>
      <c r="H154" s="163">
        <v>12605</v>
      </c>
      <c r="I154" s="164">
        <f t="shared" si="69"/>
        <v>0.10715854194115071</v>
      </c>
      <c r="J154" s="165">
        <f t="shared" si="66"/>
        <v>1.4817877534947823</v>
      </c>
      <c r="K154" s="163">
        <f t="shared" si="67"/>
        <v>1220</v>
      </c>
      <c r="L154" s="163">
        <f t="shared" si="68"/>
        <v>7526</v>
      </c>
      <c r="M154" s="164">
        <f t="shared" si="70"/>
        <v>2.4292674597455638E-3</v>
      </c>
    </row>
    <row r="155" spans="2:16" x14ac:dyDescent="0.25">
      <c r="B155" s="162" t="s">
        <v>116</v>
      </c>
      <c r="C155" s="163">
        <v>11086</v>
      </c>
      <c r="D155" s="163">
        <v>9905</v>
      </c>
      <c r="E155" s="163">
        <v>2317</v>
      </c>
      <c r="F155" s="163">
        <v>5206</v>
      </c>
      <c r="G155" s="163">
        <v>6579</v>
      </c>
      <c r="H155" s="163">
        <v>10130</v>
      </c>
      <c r="I155" s="164">
        <f t="shared" si="69"/>
        <v>0.53974768201854384</v>
      </c>
      <c r="J155" s="165">
        <f t="shared" si="66"/>
        <v>3.3720328010358225</v>
      </c>
      <c r="K155" s="163">
        <f t="shared" si="67"/>
        <v>3551</v>
      </c>
      <c r="L155" s="163">
        <f t="shared" si="68"/>
        <v>7813</v>
      </c>
      <c r="M155" s="164">
        <f t="shared" si="70"/>
        <v>1.9522792040636702E-3</v>
      </c>
    </row>
    <row r="156" spans="2:16" x14ac:dyDescent="0.25">
      <c r="B156" s="162" t="s">
        <v>123</v>
      </c>
      <c r="C156" s="163">
        <v>1463</v>
      </c>
      <c r="D156" s="163">
        <v>1673</v>
      </c>
      <c r="E156" s="163">
        <v>600</v>
      </c>
      <c r="F156" s="163">
        <v>927</v>
      </c>
      <c r="G156" s="163">
        <v>1690</v>
      </c>
      <c r="H156" s="163">
        <v>2031</v>
      </c>
      <c r="I156" s="164">
        <f t="shared" si="69"/>
        <v>0.20177514792899398</v>
      </c>
      <c r="J156" s="165">
        <f t="shared" si="66"/>
        <v>2.3849999999999998</v>
      </c>
      <c r="K156" s="163">
        <f t="shared" si="67"/>
        <v>341</v>
      </c>
      <c r="L156" s="163">
        <f t="shared" si="68"/>
        <v>1431</v>
      </c>
      <c r="M156" s="164">
        <f t="shared" si="70"/>
        <v>3.9141945345047525E-4</v>
      </c>
    </row>
    <row r="157" spans="2:16" x14ac:dyDescent="0.25">
      <c r="B157" s="162" t="s">
        <v>119</v>
      </c>
      <c r="C157" s="163">
        <v>2483</v>
      </c>
      <c r="D157" s="163">
        <v>3007</v>
      </c>
      <c r="E157" s="163">
        <v>1505</v>
      </c>
      <c r="F157" s="163">
        <v>1749</v>
      </c>
      <c r="G157" s="163">
        <v>2959</v>
      </c>
      <c r="H157" s="163">
        <v>3062</v>
      </c>
      <c r="I157" s="164">
        <f t="shared" si="69"/>
        <v>3.480905711388993E-2</v>
      </c>
      <c r="J157" s="165">
        <f t="shared" si="66"/>
        <v>1.0345514950166113</v>
      </c>
      <c r="K157" s="163">
        <f t="shared" si="67"/>
        <v>103</v>
      </c>
      <c r="L157" s="163">
        <f t="shared" si="68"/>
        <v>1557</v>
      </c>
      <c r="M157" s="164">
        <f t="shared" si="70"/>
        <v>5.9011637935271061E-4</v>
      </c>
    </row>
    <row r="158" spans="2:16" x14ac:dyDescent="0.25">
      <c r="B158" s="162" t="s">
        <v>128</v>
      </c>
      <c r="C158" s="163">
        <v>443</v>
      </c>
      <c r="D158" s="163">
        <v>472</v>
      </c>
      <c r="E158" s="163">
        <v>354</v>
      </c>
      <c r="F158" s="163">
        <v>292</v>
      </c>
      <c r="G158" s="163">
        <v>497</v>
      </c>
      <c r="H158" s="163">
        <v>676</v>
      </c>
      <c r="I158" s="164">
        <f t="shared" si="69"/>
        <v>0.36016096579476864</v>
      </c>
      <c r="J158" s="165">
        <f t="shared" si="66"/>
        <v>0.90960451977401124</v>
      </c>
      <c r="K158" s="163">
        <f t="shared" si="67"/>
        <v>179</v>
      </c>
      <c r="L158" s="163">
        <f t="shared" si="68"/>
        <v>322</v>
      </c>
      <c r="M158" s="164">
        <f t="shared" si="70"/>
        <v>1.3028042862261018E-4</v>
      </c>
    </row>
    <row r="159" spans="2:16" x14ac:dyDescent="0.25">
      <c r="B159" s="162" t="s">
        <v>131</v>
      </c>
      <c r="C159" s="163">
        <v>1135</v>
      </c>
      <c r="D159" s="163">
        <v>1062</v>
      </c>
      <c r="E159" s="163">
        <v>441</v>
      </c>
      <c r="F159" s="163">
        <v>454</v>
      </c>
      <c r="G159" s="163">
        <v>656</v>
      </c>
      <c r="H159" s="163">
        <v>941</v>
      </c>
      <c r="I159" s="164">
        <f t="shared" si="69"/>
        <v>0.43445121951219523</v>
      </c>
      <c r="J159" s="165">
        <f t="shared" si="66"/>
        <v>1.1337868480725621</v>
      </c>
      <c r="K159" s="163">
        <f t="shared" si="67"/>
        <v>285</v>
      </c>
      <c r="L159" s="163">
        <f t="shared" si="68"/>
        <v>500</v>
      </c>
      <c r="M159" s="164">
        <f t="shared" si="70"/>
        <v>1.8135189842289373E-4</v>
      </c>
    </row>
    <row r="160" spans="2:16" x14ac:dyDescent="0.25">
      <c r="B160" s="168" t="s">
        <v>145</v>
      </c>
      <c r="C160" s="169">
        <f t="shared" ref="C160:H160" si="71">C152-SUM(C153:C159)</f>
        <v>14345</v>
      </c>
      <c r="D160" s="169">
        <f t="shared" si="71"/>
        <v>15449</v>
      </c>
      <c r="E160" s="169">
        <f t="shared" si="71"/>
        <v>5176</v>
      </c>
      <c r="F160" s="169">
        <f t="shared" si="71"/>
        <v>8707</v>
      </c>
      <c r="G160" s="169">
        <f t="shared" si="71"/>
        <v>10677</v>
      </c>
      <c r="H160" s="169">
        <f t="shared" si="71"/>
        <v>15061</v>
      </c>
      <c r="I160" s="170">
        <f t="shared" si="69"/>
        <v>0.41060222909056843</v>
      </c>
      <c r="J160" s="171">
        <f t="shared" si="66"/>
        <v>1.9097758887171561</v>
      </c>
      <c r="K160" s="169">
        <f>H160-G160</f>
        <v>4384</v>
      </c>
      <c r="L160" s="169">
        <f t="shared" si="68"/>
        <v>9885</v>
      </c>
      <c r="M160" s="170">
        <f t="shared" si="70"/>
        <v>2.9025939874040411E-3</v>
      </c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4E08-4FEC-478A-BDFB-23ACC17ACA2F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6"/>
    </row>
    <row r="6" spans="1:22" ht="42" customHeight="1" thickBot="1" x14ac:dyDescent="0.3">
      <c r="B6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0"/>
      <c r="D6" s="270"/>
      <c r="E6" s="270"/>
      <c r="F6" s="270"/>
      <c r="G6" s="270"/>
      <c r="H6" s="270"/>
      <c r="I6" s="270"/>
      <c r="J6" s="270"/>
      <c r="K6" s="270"/>
      <c r="N6" s="270" t="s">
        <v>262</v>
      </c>
      <c r="O6" s="270"/>
      <c r="P6" s="270"/>
      <c r="Q6" s="270"/>
      <c r="R6" s="270"/>
      <c r="S6" s="270"/>
      <c r="T6" s="270"/>
      <c r="U6" s="270"/>
      <c r="V6" s="270"/>
    </row>
    <row r="7" spans="1:22" ht="6" customHeight="1" x14ac:dyDescent="0.25"/>
    <row r="8" spans="1:22" ht="15.75" x14ac:dyDescent="0.25">
      <c r="B8" s="143"/>
      <c r="C8" s="302" t="s">
        <v>43</v>
      </c>
      <c r="D8" s="303"/>
      <c r="E8" s="303"/>
      <c r="F8" s="303"/>
      <c r="G8" s="303"/>
      <c r="H8" s="303"/>
      <c r="I8" s="303"/>
      <c r="J8" s="303"/>
      <c r="K8" s="303"/>
    </row>
    <row r="9" spans="1:22" s="144" customFormat="1" ht="72" customHeight="1" x14ac:dyDescent="0.25">
      <c r="A9"/>
      <c r="B9" s="145"/>
      <c r="C9" s="172" t="s">
        <v>226</v>
      </c>
      <c r="D9" s="172" t="s">
        <v>236</v>
      </c>
      <c r="E9" s="172" t="s">
        <v>227</v>
      </c>
      <c r="F9" s="172" t="s">
        <v>228</v>
      </c>
      <c r="G9" s="172" t="s">
        <v>229</v>
      </c>
      <c r="H9" s="172" t="s">
        <v>230</v>
      </c>
      <c r="I9" s="173" t="str">
        <f>CONCATENATE("var. ",RIGHT(H9,2),"/",RIGHT(G9,2))</f>
        <v>var. 24/23</v>
      </c>
      <c r="J9" s="173" t="str">
        <f>CONCATENATE("var. ",RIGHT(H9,2),"/",RIGHT(C9,2))</f>
        <v>var. 24/19</v>
      </c>
      <c r="K9" s="173" t="str">
        <f>CONCATENATE("Cuota s/ total lugares de residencia ",RIGHT(H9,4))</f>
        <v>Cuota s/ total lugares de residencia 2024</v>
      </c>
      <c r="N9" s="145"/>
      <c r="O9" s="172" t="s">
        <v>226</v>
      </c>
      <c r="P9" s="172" t="s">
        <v>227</v>
      </c>
      <c r="Q9" s="172" t="s">
        <v>228</v>
      </c>
      <c r="R9" s="172" t="s">
        <v>229</v>
      </c>
      <c r="S9" s="172" t="s">
        <v>230</v>
      </c>
      <c r="T9" s="173" t="str">
        <f>CONCATENATE("var. ",RIGHT(S9,2),"/",RIGHT(R9,2))</f>
        <v>var. 24/23</v>
      </c>
      <c r="U9" s="173" t="str">
        <f>CONCATENATE("var. ",RIGHT(S9,2),"/",RIGHT(O9,2))</f>
        <v>var. 24/19</v>
      </c>
      <c r="V9" s="173" t="str">
        <f>CONCATENATE("Cuota s/ total lugares de residencia ",RIGHT(S9,4))</f>
        <v>Cuota s/ total lugares de residencia 2024</v>
      </c>
    </row>
    <row r="10" spans="1:22" x14ac:dyDescent="0.25">
      <c r="B10" s="150" t="s">
        <v>43</v>
      </c>
      <c r="C10" s="151"/>
      <c r="D10" s="151"/>
      <c r="E10" s="151"/>
      <c r="F10" s="151"/>
      <c r="G10" s="151"/>
      <c r="H10" s="151"/>
      <c r="I10" s="152"/>
      <c r="J10" s="152"/>
      <c r="K10" s="152"/>
      <c r="N10" s="153" t="s">
        <v>52</v>
      </c>
      <c r="O10" s="174"/>
      <c r="P10" s="174"/>
      <c r="Q10" s="174"/>
      <c r="R10" s="174"/>
      <c r="S10" s="174"/>
      <c r="T10" s="175"/>
      <c r="U10" s="175"/>
      <c r="V10" s="175"/>
    </row>
    <row r="11" spans="1:22" x14ac:dyDescent="0.25">
      <c r="B11" s="154" t="s">
        <v>68</v>
      </c>
      <c r="C11" s="176">
        <v>487870</v>
      </c>
      <c r="D11" s="176">
        <v>104248</v>
      </c>
      <c r="E11" s="176">
        <v>412044</v>
      </c>
      <c r="F11" s="176">
        <v>499612</v>
      </c>
      <c r="G11" s="176">
        <v>547682</v>
      </c>
      <c r="H11" s="176">
        <v>570452</v>
      </c>
      <c r="I11" s="177">
        <f t="shared" ref="I11:I23" si="0">IFERROR(H11/G11-1,"-")</f>
        <v>4.1575220657242618E-2</v>
      </c>
      <c r="J11" s="177">
        <f t="shared" ref="J11:J23" si="1">IFERROR(H11/C11-1,"-")</f>
        <v>0.16927050238793129</v>
      </c>
      <c r="K11" s="177">
        <f>H11/H11</f>
        <v>1</v>
      </c>
      <c r="L11" s="79"/>
      <c r="M11" s="79"/>
      <c r="N11" s="154" t="s">
        <v>68</v>
      </c>
      <c r="O11" s="176">
        <v>26561</v>
      </c>
      <c r="P11" s="176">
        <v>25271</v>
      </c>
      <c r="Q11" s="176">
        <v>25947</v>
      </c>
      <c r="R11" s="176">
        <v>29384</v>
      </c>
      <c r="S11" s="176">
        <v>31676</v>
      </c>
      <c r="T11" s="177">
        <f t="shared" ref="T11:T23" si="2">IFERROR(S11/R11-1,"-")</f>
        <v>7.8001633542063686E-2</v>
      </c>
      <c r="U11" s="177">
        <f t="shared" ref="U11:U23" si="3">IFERROR(S11/O11-1,"-")</f>
        <v>0.19257558073867709</v>
      </c>
      <c r="V11" s="177">
        <f>S11/S11</f>
        <v>1</v>
      </c>
    </row>
    <row r="12" spans="1:22" x14ac:dyDescent="0.25">
      <c r="B12" s="157" t="s">
        <v>97</v>
      </c>
      <c r="C12" s="158">
        <v>93217</v>
      </c>
      <c r="D12" s="158">
        <v>55355</v>
      </c>
      <c r="E12" s="158">
        <v>85265</v>
      </c>
      <c r="F12" s="158">
        <v>89263</v>
      </c>
      <c r="G12" s="158">
        <v>89409</v>
      </c>
      <c r="H12" s="158">
        <v>92487</v>
      </c>
      <c r="I12" s="159">
        <f t="shared" si="0"/>
        <v>3.4426064490151953E-2</v>
      </c>
      <c r="J12" s="160">
        <f t="shared" si="1"/>
        <v>-7.8311895898817152E-3</v>
      </c>
      <c r="K12" s="159">
        <f>H12/H11</f>
        <v>0.16212932902330082</v>
      </c>
      <c r="L12" s="79"/>
      <c r="M12" s="79"/>
      <c r="N12" s="157" t="s">
        <v>97</v>
      </c>
      <c r="O12" s="158">
        <v>4139</v>
      </c>
      <c r="P12" s="158">
        <v>4503</v>
      </c>
      <c r="Q12" s="158">
        <v>1973</v>
      </c>
      <c r="R12" s="158">
        <v>2519</v>
      </c>
      <c r="S12" s="158">
        <v>3687</v>
      </c>
      <c r="T12" s="159">
        <f t="shared" si="2"/>
        <v>0.46367606192933697</v>
      </c>
      <c r="U12" s="160">
        <f t="shared" si="3"/>
        <v>-0.10920512201014743</v>
      </c>
      <c r="V12" s="159">
        <f>S12/S11</f>
        <v>0.11639727238287663</v>
      </c>
    </row>
    <row r="13" spans="1:22" x14ac:dyDescent="0.25">
      <c r="B13" s="162" t="s">
        <v>103</v>
      </c>
      <c r="C13" s="163">
        <v>37242</v>
      </c>
      <c r="D13" s="163">
        <v>29168</v>
      </c>
      <c r="E13" s="163">
        <v>41081</v>
      </c>
      <c r="F13" s="163">
        <v>35180</v>
      </c>
      <c r="G13" s="163">
        <v>33676</v>
      </c>
      <c r="H13" s="163">
        <v>34581</v>
      </c>
      <c r="I13" s="164">
        <f t="shared" si="0"/>
        <v>2.6873737973631018E-2</v>
      </c>
      <c r="J13" s="165">
        <f t="shared" si="1"/>
        <v>-7.1451586917995802E-2</v>
      </c>
      <c r="K13" s="164">
        <f>H13/H11</f>
        <v>6.0620350178454976E-2</v>
      </c>
      <c r="L13" s="79"/>
      <c r="M13" s="79"/>
      <c r="N13" s="162" t="s">
        <v>103</v>
      </c>
      <c r="O13" s="163">
        <v>1975</v>
      </c>
      <c r="P13" s="163">
        <v>3429</v>
      </c>
      <c r="Q13" s="163">
        <v>1308</v>
      </c>
      <c r="R13" s="163">
        <v>1721</v>
      </c>
      <c r="S13" s="163">
        <v>2633</v>
      </c>
      <c r="T13" s="164">
        <f t="shared" si="2"/>
        <v>0.5299244625217896</v>
      </c>
      <c r="U13" s="165">
        <f t="shared" si="3"/>
        <v>0.3331645569620254</v>
      </c>
      <c r="V13" s="164">
        <f>S13/S11</f>
        <v>8.3122869049122361E-2</v>
      </c>
    </row>
    <row r="14" spans="1:22" x14ac:dyDescent="0.25">
      <c r="B14" s="162" t="s">
        <v>100</v>
      </c>
      <c r="C14" s="163">
        <v>55975</v>
      </c>
      <c r="D14" s="163">
        <v>26187</v>
      </c>
      <c r="E14" s="163">
        <v>44184</v>
      </c>
      <c r="F14" s="163">
        <v>54083</v>
      </c>
      <c r="G14" s="163">
        <v>55733</v>
      </c>
      <c r="H14" s="163">
        <v>57906</v>
      </c>
      <c r="I14" s="164">
        <f t="shared" si="0"/>
        <v>3.8989467640356601E-2</v>
      </c>
      <c r="J14" s="165">
        <f t="shared" si="1"/>
        <v>3.4497543546226028E-2</v>
      </c>
      <c r="K14" s="164">
        <f>H14/H11</f>
        <v>0.10150897884484585</v>
      </c>
      <c r="L14" s="79"/>
      <c r="M14" s="79"/>
      <c r="N14" s="162" t="s">
        <v>100</v>
      </c>
      <c r="O14" s="163">
        <v>2164</v>
      </c>
      <c r="P14" s="163">
        <v>1074</v>
      </c>
      <c r="Q14" s="163">
        <v>665</v>
      </c>
      <c r="R14" s="163">
        <v>798</v>
      </c>
      <c r="S14" s="163">
        <v>1054</v>
      </c>
      <c r="T14" s="164">
        <f t="shared" si="2"/>
        <v>0.32080200501253131</v>
      </c>
      <c r="U14" s="165">
        <f t="shared" si="3"/>
        <v>-0.51293900184842878</v>
      </c>
      <c r="V14" s="164">
        <f>S14/S11</f>
        <v>3.3274403333754261E-2</v>
      </c>
    </row>
    <row r="15" spans="1:22" x14ac:dyDescent="0.25">
      <c r="B15" s="157" t="s">
        <v>107</v>
      </c>
      <c r="C15" s="158">
        <v>394653</v>
      </c>
      <c r="D15" s="158">
        <v>48893</v>
      </c>
      <c r="E15" s="158">
        <v>326779</v>
      </c>
      <c r="F15" s="158">
        <v>410349</v>
      </c>
      <c r="G15" s="158">
        <v>458273</v>
      </c>
      <c r="H15" s="158">
        <v>477965</v>
      </c>
      <c r="I15" s="159">
        <f t="shared" si="0"/>
        <v>4.2970020053548774E-2</v>
      </c>
      <c r="J15" s="160">
        <f t="shared" si="1"/>
        <v>0.21110190471122725</v>
      </c>
      <c r="K15" s="159">
        <f>H15/H11</f>
        <v>0.83787067097669921</v>
      </c>
      <c r="L15" s="79"/>
      <c r="M15" s="79"/>
      <c r="N15" s="157" t="s">
        <v>107</v>
      </c>
      <c r="O15" s="158">
        <v>22422</v>
      </c>
      <c r="P15" s="158">
        <v>20768</v>
      </c>
      <c r="Q15" s="158">
        <v>23974</v>
      </c>
      <c r="R15" s="158">
        <v>26865</v>
      </c>
      <c r="S15" s="158">
        <v>27989</v>
      </c>
      <c r="T15" s="159">
        <f t="shared" si="2"/>
        <v>4.1838823748371556E-2</v>
      </c>
      <c r="U15" s="160">
        <f t="shared" si="3"/>
        <v>0.24828293640174826</v>
      </c>
      <c r="V15" s="159">
        <f>S15/S11</f>
        <v>0.88360272761712333</v>
      </c>
    </row>
    <row r="16" spans="1:22" x14ac:dyDescent="0.25">
      <c r="B16" s="162" t="s">
        <v>110</v>
      </c>
      <c r="C16" s="163">
        <v>180485</v>
      </c>
      <c r="D16" s="163">
        <v>18300</v>
      </c>
      <c r="E16" s="163">
        <v>132802</v>
      </c>
      <c r="F16" s="163">
        <v>201637</v>
      </c>
      <c r="G16" s="163">
        <v>222399</v>
      </c>
      <c r="H16" s="163">
        <v>227477</v>
      </c>
      <c r="I16" s="164">
        <f t="shared" si="0"/>
        <v>2.2832836478581253E-2</v>
      </c>
      <c r="J16" s="165">
        <f t="shared" si="1"/>
        <v>0.26036512729589711</v>
      </c>
      <c r="K16" s="164">
        <f>H16/H11</f>
        <v>0.39876624150673501</v>
      </c>
      <c r="L16" s="79"/>
      <c r="M16" s="79"/>
      <c r="N16" s="162" t="s">
        <v>110</v>
      </c>
      <c r="O16" s="163">
        <v>11652</v>
      </c>
      <c r="P16" s="163">
        <v>7645</v>
      </c>
      <c r="Q16" s="163">
        <v>11480</v>
      </c>
      <c r="R16" s="163">
        <v>12844</v>
      </c>
      <c r="S16" s="163">
        <v>13327</v>
      </c>
      <c r="T16" s="164">
        <f t="shared" si="2"/>
        <v>3.7605107443164032E-2</v>
      </c>
      <c r="U16" s="165">
        <f t="shared" si="3"/>
        <v>0.14375214555441129</v>
      </c>
      <c r="V16" s="164">
        <f>S16/S11</f>
        <v>0.42072862735193839</v>
      </c>
    </row>
    <row r="17" spans="1:22" x14ac:dyDescent="0.25">
      <c r="B17" s="162" t="s">
        <v>113</v>
      </c>
      <c r="C17" s="163">
        <v>52401</v>
      </c>
      <c r="D17" s="163">
        <v>2413</v>
      </c>
      <c r="E17" s="163">
        <v>45394</v>
      </c>
      <c r="F17" s="163">
        <v>39504</v>
      </c>
      <c r="G17" s="163">
        <v>45786</v>
      </c>
      <c r="H17" s="163">
        <v>49657</v>
      </c>
      <c r="I17" s="164">
        <f t="shared" si="0"/>
        <v>8.4545494255886089E-2</v>
      </c>
      <c r="J17" s="165">
        <f t="shared" si="1"/>
        <v>-5.2365412873800143E-2</v>
      </c>
      <c r="K17" s="164">
        <f>H17/H11</f>
        <v>8.7048515913696514E-2</v>
      </c>
      <c r="L17" s="79"/>
      <c r="M17" s="79"/>
      <c r="N17" s="162" t="s">
        <v>113</v>
      </c>
      <c r="O17" s="163">
        <v>1770</v>
      </c>
      <c r="P17" s="163">
        <v>2033</v>
      </c>
      <c r="Q17" s="163">
        <v>1887</v>
      </c>
      <c r="R17" s="163">
        <v>2549</v>
      </c>
      <c r="S17" s="163">
        <v>2369</v>
      </c>
      <c r="T17" s="164">
        <f t="shared" si="2"/>
        <v>-7.0615927814829393E-2</v>
      </c>
      <c r="U17" s="165">
        <f t="shared" si="3"/>
        <v>0.33841807909604515</v>
      </c>
      <c r="V17" s="164">
        <f>S17/S11</f>
        <v>7.4788483394367972E-2</v>
      </c>
    </row>
    <row r="18" spans="1:22" x14ac:dyDescent="0.25">
      <c r="B18" s="162" t="s">
        <v>116</v>
      </c>
      <c r="C18" s="163">
        <v>17910</v>
      </c>
      <c r="D18" s="163">
        <v>6489</v>
      </c>
      <c r="E18" s="163">
        <v>18751</v>
      </c>
      <c r="F18" s="163">
        <v>22924</v>
      </c>
      <c r="G18" s="163">
        <v>27893</v>
      </c>
      <c r="H18" s="163">
        <v>27971</v>
      </c>
      <c r="I18" s="164">
        <f t="shared" si="0"/>
        <v>2.7964005305991524E-3</v>
      </c>
      <c r="J18" s="165">
        <f t="shared" si="1"/>
        <v>0.56175321049692917</v>
      </c>
      <c r="K18" s="164">
        <f>H18/H11</f>
        <v>4.9033047478140142E-2</v>
      </c>
      <c r="L18" s="79"/>
      <c r="M18" s="79"/>
      <c r="N18" s="162" t="s">
        <v>116</v>
      </c>
      <c r="O18" s="163">
        <v>2238</v>
      </c>
      <c r="P18" s="163">
        <v>3065</v>
      </c>
      <c r="Q18" s="163">
        <v>2954</v>
      </c>
      <c r="R18" s="163">
        <v>2891</v>
      </c>
      <c r="S18" s="163">
        <v>3079</v>
      </c>
      <c r="T18" s="164">
        <f t="shared" si="2"/>
        <v>6.5029401591145009E-2</v>
      </c>
      <c r="U18" s="165">
        <f t="shared" si="3"/>
        <v>0.37578194816800714</v>
      </c>
      <c r="V18" s="164">
        <f>S18/S11</f>
        <v>9.720292966283621E-2</v>
      </c>
    </row>
    <row r="19" spans="1:22" x14ac:dyDescent="0.25">
      <c r="B19" s="162" t="s">
        <v>123</v>
      </c>
      <c r="C19" s="163">
        <v>15213</v>
      </c>
      <c r="D19" s="163">
        <v>636</v>
      </c>
      <c r="E19" s="163">
        <v>23109</v>
      </c>
      <c r="F19" s="163">
        <v>15513</v>
      </c>
      <c r="G19" s="163">
        <v>19208</v>
      </c>
      <c r="H19" s="163">
        <v>21688</v>
      </c>
      <c r="I19" s="164">
        <f t="shared" si="0"/>
        <v>0.1291128696376509</v>
      </c>
      <c r="J19" s="165">
        <f t="shared" si="1"/>
        <v>0.42562282258594619</v>
      </c>
      <c r="K19" s="164">
        <f>H19/H11</f>
        <v>3.8018974427296251E-2</v>
      </c>
      <c r="L19" s="79"/>
      <c r="M19" s="79"/>
      <c r="N19" s="162" t="s">
        <v>123</v>
      </c>
      <c r="O19" s="163">
        <v>391</v>
      </c>
      <c r="P19" s="163">
        <v>1352</v>
      </c>
      <c r="Q19" s="163">
        <v>839</v>
      </c>
      <c r="R19" s="163">
        <v>981</v>
      </c>
      <c r="S19" s="163">
        <v>833</v>
      </c>
      <c r="T19" s="164">
        <f t="shared" si="2"/>
        <v>-0.15086646279306826</v>
      </c>
      <c r="U19" s="165">
        <f t="shared" si="3"/>
        <v>1.1304347826086958</v>
      </c>
      <c r="V19" s="164">
        <f>S19/S11</f>
        <v>2.6297512312160626E-2</v>
      </c>
    </row>
    <row r="20" spans="1:22" x14ac:dyDescent="0.25">
      <c r="B20" s="162" t="s">
        <v>119</v>
      </c>
      <c r="C20" s="163">
        <v>12858</v>
      </c>
      <c r="D20" s="163">
        <v>4964</v>
      </c>
      <c r="E20" s="163">
        <v>18824</v>
      </c>
      <c r="F20" s="163">
        <v>15521</v>
      </c>
      <c r="G20" s="163">
        <v>17225</v>
      </c>
      <c r="H20" s="163">
        <v>17030</v>
      </c>
      <c r="I20" s="164">
        <f t="shared" si="0"/>
        <v>-1.132075471698113E-2</v>
      </c>
      <c r="J20" s="165">
        <f t="shared" si="1"/>
        <v>0.32446725773837293</v>
      </c>
      <c r="K20" s="164">
        <f>H20/H11</f>
        <v>2.9853519665107669E-2</v>
      </c>
      <c r="L20" s="79"/>
      <c r="M20" s="79"/>
      <c r="N20" s="162" t="s">
        <v>119</v>
      </c>
      <c r="O20" s="163">
        <v>331</v>
      </c>
      <c r="P20" s="163">
        <v>470</v>
      </c>
      <c r="Q20" s="163">
        <v>414</v>
      </c>
      <c r="R20" s="163">
        <v>717</v>
      </c>
      <c r="S20" s="163">
        <v>382</v>
      </c>
      <c r="T20" s="164">
        <f t="shared" si="2"/>
        <v>-0.46722454672245473</v>
      </c>
      <c r="U20" s="165">
        <f t="shared" si="3"/>
        <v>0.15407854984894254</v>
      </c>
      <c r="V20" s="164">
        <f>S20/S11</f>
        <v>1.2059603485288546E-2</v>
      </c>
    </row>
    <row r="21" spans="1:22" x14ac:dyDescent="0.25">
      <c r="B21" s="162" t="s">
        <v>128</v>
      </c>
      <c r="C21" s="163">
        <v>6016</v>
      </c>
      <c r="D21" s="163">
        <v>73</v>
      </c>
      <c r="E21" s="163">
        <v>5762</v>
      </c>
      <c r="F21" s="163">
        <v>6896</v>
      </c>
      <c r="G21" s="163">
        <v>5735</v>
      </c>
      <c r="H21" s="163">
        <v>5247</v>
      </c>
      <c r="I21" s="164">
        <f t="shared" si="0"/>
        <v>-8.5091543156059268E-2</v>
      </c>
      <c r="J21" s="165">
        <f t="shared" si="1"/>
        <v>-0.12782579787234039</v>
      </c>
      <c r="K21" s="164">
        <f>H21/H11</f>
        <v>9.1979693295842595E-3</v>
      </c>
      <c r="L21" s="79"/>
      <c r="M21" s="79"/>
      <c r="N21" s="162" t="s">
        <v>128</v>
      </c>
      <c r="O21" s="163">
        <v>257</v>
      </c>
      <c r="P21" s="163">
        <v>287</v>
      </c>
      <c r="Q21" s="163">
        <v>90</v>
      </c>
      <c r="R21" s="163">
        <v>79</v>
      </c>
      <c r="S21" s="163">
        <v>182</v>
      </c>
      <c r="T21" s="164">
        <f t="shared" si="2"/>
        <v>1.3037974683544302</v>
      </c>
      <c r="U21" s="165">
        <f t="shared" si="3"/>
        <v>-0.29182879377431903</v>
      </c>
      <c r="V21" s="164">
        <f>S21/S11</f>
        <v>5.7456749589594649E-3</v>
      </c>
    </row>
    <row r="22" spans="1:22" x14ac:dyDescent="0.25">
      <c r="A22" s="167"/>
      <c r="B22" s="162" t="s">
        <v>131</v>
      </c>
      <c r="C22" s="163">
        <v>10245</v>
      </c>
      <c r="D22" s="163">
        <v>731</v>
      </c>
      <c r="E22" s="163">
        <v>3707</v>
      </c>
      <c r="F22" s="163">
        <v>6156</v>
      </c>
      <c r="G22" s="163">
        <v>6594</v>
      </c>
      <c r="H22" s="163">
        <v>5833</v>
      </c>
      <c r="I22" s="164">
        <f t="shared" si="0"/>
        <v>-0.11540794661813769</v>
      </c>
      <c r="J22" s="165">
        <f t="shared" si="1"/>
        <v>-0.43064909712054655</v>
      </c>
      <c r="K22" s="164">
        <f>H22/H11</f>
        <v>1.0225224909370114E-2</v>
      </c>
      <c r="L22" s="79"/>
      <c r="M22" s="79"/>
      <c r="N22" s="162" t="s">
        <v>131</v>
      </c>
      <c r="O22" s="163">
        <v>305</v>
      </c>
      <c r="P22" s="163">
        <v>142</v>
      </c>
      <c r="Q22" s="163">
        <v>151</v>
      </c>
      <c r="R22" s="163">
        <v>132</v>
      </c>
      <c r="S22" s="163">
        <v>235</v>
      </c>
      <c r="T22" s="164">
        <f t="shared" si="2"/>
        <v>0.78030303030303028</v>
      </c>
      <c r="U22" s="165">
        <f t="shared" si="3"/>
        <v>-0.22950819672131151</v>
      </c>
      <c r="V22" s="164">
        <f>S22/S11</f>
        <v>7.4188660184366711E-3</v>
      </c>
    </row>
    <row r="23" spans="1:22" x14ac:dyDescent="0.25">
      <c r="B23" s="168" t="s">
        <v>145</v>
      </c>
      <c r="C23" s="169">
        <f t="shared" ref="C23:H23" si="4">C15-SUM(C16:C22)</f>
        <v>99525</v>
      </c>
      <c r="D23" s="169">
        <f t="shared" si="4"/>
        <v>15287</v>
      </c>
      <c r="E23" s="169">
        <f t="shared" si="4"/>
        <v>78430</v>
      </c>
      <c r="F23" s="169">
        <f t="shared" si="4"/>
        <v>102198</v>
      </c>
      <c r="G23" s="169">
        <f t="shared" si="4"/>
        <v>113433</v>
      </c>
      <c r="H23" s="169">
        <f t="shared" si="4"/>
        <v>123062</v>
      </c>
      <c r="I23" s="170">
        <f t="shared" si="0"/>
        <v>8.4887113979177142E-2</v>
      </c>
      <c r="J23" s="171">
        <f t="shared" si="1"/>
        <v>0.23649334338106009</v>
      </c>
      <c r="K23" s="170">
        <f>H23/H11</f>
        <v>0.21572717774676922</v>
      </c>
      <c r="L23" s="125"/>
      <c r="M23" s="125"/>
      <c r="N23" s="168" t="s">
        <v>145</v>
      </c>
      <c r="O23" s="169">
        <f>O15-SUM(O16:O22)</f>
        <v>5478</v>
      </c>
      <c r="P23" s="169">
        <f>P15-SUM(P16:P22)</f>
        <v>5774</v>
      </c>
      <c r="Q23" s="169">
        <f>Q15-SUM(Q16:Q22)</f>
        <v>6159</v>
      </c>
      <c r="R23" s="169">
        <f>R15-SUM(R16:R22)</f>
        <v>6672</v>
      </c>
      <c r="S23" s="169">
        <f>S15-SUM(S16:S22)</f>
        <v>7582</v>
      </c>
      <c r="T23" s="170">
        <f t="shared" si="2"/>
        <v>0.13639088729016779</v>
      </c>
      <c r="U23" s="171">
        <f t="shared" si="3"/>
        <v>0.38408178167214313</v>
      </c>
      <c r="V23" s="170">
        <f>S23/S11</f>
        <v>0.2393610304331355</v>
      </c>
    </row>
    <row r="24" spans="1:22" x14ac:dyDescent="0.25">
      <c r="B24" s="153" t="s">
        <v>44</v>
      </c>
      <c r="C24" s="174"/>
      <c r="D24" s="174"/>
      <c r="E24" s="174"/>
      <c r="F24" s="174"/>
      <c r="G24" s="174"/>
      <c r="H24" s="174"/>
      <c r="I24" s="175"/>
      <c r="J24" s="175"/>
      <c r="K24" s="17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B25" s="154" t="s">
        <v>68</v>
      </c>
      <c r="C25" s="176">
        <v>186207</v>
      </c>
      <c r="D25" s="176">
        <v>32830</v>
      </c>
      <c r="E25" s="176">
        <v>157938</v>
      </c>
      <c r="F25" s="176">
        <v>186101</v>
      </c>
      <c r="G25" s="176">
        <v>202954</v>
      </c>
      <c r="H25" s="176">
        <v>203516</v>
      </c>
      <c r="I25" s="177">
        <f t="shared" ref="I25:I37" si="5">IFERROR(H25/G25-1,"-")</f>
        <v>2.7691003872798436E-3</v>
      </c>
      <c r="J25" s="177">
        <f t="shared" ref="J25:J37" si="6">IFERROR(H25/C25-1,"-")</f>
        <v>9.2955689098691341E-2</v>
      </c>
      <c r="K25" s="177">
        <f>H25/H25</f>
        <v>1</v>
      </c>
    </row>
    <row r="26" spans="1:22" x14ac:dyDescent="0.25">
      <c r="B26" s="157" t="s">
        <v>97</v>
      </c>
      <c r="C26" s="158">
        <v>18820</v>
      </c>
      <c r="D26" s="158">
        <v>15023</v>
      </c>
      <c r="E26" s="158">
        <v>18331</v>
      </c>
      <c r="F26" s="158">
        <v>13996</v>
      </c>
      <c r="G26" s="158">
        <v>14026</v>
      </c>
      <c r="H26" s="158">
        <v>11998</v>
      </c>
      <c r="I26" s="159">
        <f t="shared" si="5"/>
        <v>-0.14458862113218307</v>
      </c>
      <c r="J26" s="160">
        <f t="shared" si="6"/>
        <v>-0.36248671625929862</v>
      </c>
      <c r="K26" s="159">
        <f>H26/H25</f>
        <v>5.8953595786080698E-2</v>
      </c>
    </row>
    <row r="27" spans="1:22" x14ac:dyDescent="0.25">
      <c r="B27" s="162" t="s">
        <v>103</v>
      </c>
      <c r="C27" s="163">
        <v>8805</v>
      </c>
      <c r="D27" s="163">
        <v>9561</v>
      </c>
      <c r="E27" s="163">
        <v>7798</v>
      </c>
      <c r="F27" s="163">
        <v>4763</v>
      </c>
      <c r="G27" s="163">
        <v>5460</v>
      </c>
      <c r="H27" s="163">
        <v>4155</v>
      </c>
      <c r="I27" s="164">
        <f t="shared" si="5"/>
        <v>-0.23901098901098905</v>
      </c>
      <c r="J27" s="165">
        <f t="shared" si="6"/>
        <v>-0.52810902896081768</v>
      </c>
      <c r="K27" s="164">
        <f>H27/H25</f>
        <v>2.0416085221800741E-2</v>
      </c>
    </row>
    <row r="28" spans="1:22" x14ac:dyDescent="0.25">
      <c r="B28" s="162" t="s">
        <v>100</v>
      </c>
      <c r="C28" s="163">
        <v>10015</v>
      </c>
      <c r="D28" s="163">
        <v>5462</v>
      </c>
      <c r="E28" s="163">
        <v>10533</v>
      </c>
      <c r="F28" s="163">
        <v>9233</v>
      </c>
      <c r="G28" s="163">
        <v>8566</v>
      </c>
      <c r="H28" s="163">
        <v>7843</v>
      </c>
      <c r="I28" s="164">
        <f t="shared" si="5"/>
        <v>-8.4403455521830484E-2</v>
      </c>
      <c r="J28" s="165">
        <f t="shared" si="6"/>
        <v>-0.21687468796804787</v>
      </c>
      <c r="K28" s="164">
        <f>H28/H25</f>
        <v>3.853751056427996E-2</v>
      </c>
    </row>
    <row r="29" spans="1:22" x14ac:dyDescent="0.25">
      <c r="B29" s="157" t="s">
        <v>107</v>
      </c>
      <c r="C29" s="158">
        <v>167387</v>
      </c>
      <c r="D29" s="158">
        <v>17807</v>
      </c>
      <c r="E29" s="158">
        <v>139607</v>
      </c>
      <c r="F29" s="158">
        <v>172105</v>
      </c>
      <c r="G29" s="158">
        <v>188928</v>
      </c>
      <c r="H29" s="158">
        <v>191518</v>
      </c>
      <c r="I29" s="159">
        <f t="shared" si="5"/>
        <v>1.3708926151761558E-2</v>
      </c>
      <c r="J29" s="160">
        <f t="shared" si="6"/>
        <v>0.1441629278259362</v>
      </c>
      <c r="K29" s="159">
        <f>H29/H25</f>
        <v>0.94104640421391927</v>
      </c>
    </row>
    <row r="30" spans="1:22" x14ac:dyDescent="0.25">
      <c r="B30" s="162" t="s">
        <v>110</v>
      </c>
      <c r="C30" s="163">
        <v>81899</v>
      </c>
      <c r="D30" s="163">
        <v>7066</v>
      </c>
      <c r="E30" s="163">
        <v>60774</v>
      </c>
      <c r="F30" s="163">
        <v>91730</v>
      </c>
      <c r="G30" s="163">
        <v>100727</v>
      </c>
      <c r="H30" s="163">
        <v>102322</v>
      </c>
      <c r="I30" s="164">
        <f t="shared" si="5"/>
        <v>1.5834880419351327E-2</v>
      </c>
      <c r="J30" s="165">
        <f t="shared" si="6"/>
        <v>0.24936812415291998</v>
      </c>
      <c r="K30" s="164">
        <f>H30/H25</f>
        <v>0.50277128088209277</v>
      </c>
    </row>
    <row r="31" spans="1:22" x14ac:dyDescent="0.25">
      <c r="B31" s="162" t="s">
        <v>113</v>
      </c>
      <c r="C31" s="163">
        <v>22715</v>
      </c>
      <c r="D31" s="163">
        <v>910</v>
      </c>
      <c r="E31" s="163">
        <v>21716</v>
      </c>
      <c r="F31" s="163">
        <v>17946</v>
      </c>
      <c r="G31" s="163">
        <v>20285</v>
      </c>
      <c r="H31" s="163">
        <v>21093</v>
      </c>
      <c r="I31" s="164">
        <f t="shared" si="5"/>
        <v>3.9832388464382529E-2</v>
      </c>
      <c r="J31" s="165">
        <f t="shared" si="6"/>
        <v>-7.1406559542152803E-2</v>
      </c>
      <c r="K31" s="164">
        <f>H31/H25</f>
        <v>0.10364295681911988</v>
      </c>
    </row>
    <row r="32" spans="1:22" x14ac:dyDescent="0.25">
      <c r="B32" s="162" t="s">
        <v>116</v>
      </c>
      <c r="C32" s="163">
        <v>5611</v>
      </c>
      <c r="D32" s="163">
        <v>2237</v>
      </c>
      <c r="E32" s="163">
        <v>5902</v>
      </c>
      <c r="F32" s="163">
        <v>7267</v>
      </c>
      <c r="G32" s="163">
        <v>8150</v>
      </c>
      <c r="H32" s="163">
        <v>5914</v>
      </c>
      <c r="I32" s="164">
        <f t="shared" si="5"/>
        <v>-0.27435582822085891</v>
      </c>
      <c r="J32" s="165">
        <f t="shared" si="6"/>
        <v>5.4001069328105444E-2</v>
      </c>
      <c r="K32" s="164">
        <f>H32/H25</f>
        <v>2.905914031329232E-2</v>
      </c>
    </row>
    <row r="33" spans="2:11" x14ac:dyDescent="0.25">
      <c r="B33" s="162" t="s">
        <v>123</v>
      </c>
      <c r="C33" s="163">
        <v>7504</v>
      </c>
      <c r="D33" s="163">
        <v>166</v>
      </c>
      <c r="E33" s="163">
        <v>10654</v>
      </c>
      <c r="F33" s="163">
        <v>7026</v>
      </c>
      <c r="G33" s="163">
        <v>8076</v>
      </c>
      <c r="H33" s="163">
        <v>8512</v>
      </c>
      <c r="I33" s="164">
        <f t="shared" si="5"/>
        <v>5.3987122337791016E-2</v>
      </c>
      <c r="J33" s="165">
        <f t="shared" si="6"/>
        <v>0.13432835820895517</v>
      </c>
      <c r="K33" s="164">
        <f>H33/H25</f>
        <v>4.1824721397826212E-2</v>
      </c>
    </row>
    <row r="34" spans="2:11" x14ac:dyDescent="0.25">
      <c r="B34" s="162" t="s">
        <v>119</v>
      </c>
      <c r="C34" s="163">
        <v>6732</v>
      </c>
      <c r="D34" s="163">
        <v>2722</v>
      </c>
      <c r="E34" s="163">
        <v>10277</v>
      </c>
      <c r="F34" s="163">
        <v>8922</v>
      </c>
      <c r="G34" s="163">
        <v>9025</v>
      </c>
      <c r="H34" s="163">
        <v>8845</v>
      </c>
      <c r="I34" s="164">
        <f t="shared" si="5"/>
        <v>-1.9944598337950148E-2</v>
      </c>
      <c r="J34" s="165">
        <f t="shared" si="6"/>
        <v>0.31387403446226969</v>
      </c>
      <c r="K34" s="164">
        <f>H34/H25</f>
        <v>4.3460956386721435E-2</v>
      </c>
    </row>
    <row r="35" spans="2:11" x14ac:dyDescent="0.25">
      <c r="B35" s="162" t="s">
        <v>128</v>
      </c>
      <c r="C35" s="163">
        <v>2376</v>
      </c>
      <c r="D35" s="163">
        <v>9</v>
      </c>
      <c r="E35" s="163">
        <v>2047</v>
      </c>
      <c r="F35" s="163">
        <v>2643</v>
      </c>
      <c r="G35" s="163">
        <v>2231</v>
      </c>
      <c r="H35" s="163">
        <v>2202</v>
      </c>
      <c r="I35" s="164">
        <f t="shared" si="5"/>
        <v>-1.2998655311519447E-2</v>
      </c>
      <c r="J35" s="165">
        <f t="shared" si="6"/>
        <v>-7.3232323232323204E-2</v>
      </c>
      <c r="K35" s="164">
        <f>H35/H25</f>
        <v>1.0819788124766604E-2</v>
      </c>
    </row>
    <row r="36" spans="2:11" x14ac:dyDescent="0.25">
      <c r="B36" s="162" t="s">
        <v>131</v>
      </c>
      <c r="C36" s="163">
        <v>3722</v>
      </c>
      <c r="D36" s="163">
        <v>143</v>
      </c>
      <c r="E36" s="163">
        <v>1133</v>
      </c>
      <c r="F36" s="163">
        <v>2379</v>
      </c>
      <c r="G36" s="163">
        <v>2451</v>
      </c>
      <c r="H36" s="163">
        <v>2280</v>
      </c>
      <c r="I36" s="164">
        <f t="shared" si="5"/>
        <v>-6.9767441860465129E-2</v>
      </c>
      <c r="J36" s="165">
        <f t="shared" si="6"/>
        <v>-0.3874261149919398</v>
      </c>
      <c r="K36" s="164">
        <f>H36/H25</f>
        <v>1.1203050374417736E-2</v>
      </c>
    </row>
    <row r="37" spans="2:11" x14ac:dyDescent="0.25">
      <c r="B37" s="168" t="s">
        <v>145</v>
      </c>
      <c r="C37" s="169">
        <f t="shared" ref="C37:H37" si="7">C29-SUM(C30:C36)</f>
        <v>36828</v>
      </c>
      <c r="D37" s="169">
        <f t="shared" si="7"/>
        <v>4554</v>
      </c>
      <c r="E37" s="169">
        <f t="shared" si="7"/>
        <v>27104</v>
      </c>
      <c r="F37" s="169">
        <f t="shared" si="7"/>
        <v>34192</v>
      </c>
      <c r="G37" s="169">
        <f t="shared" si="7"/>
        <v>37983</v>
      </c>
      <c r="H37" s="169">
        <f t="shared" si="7"/>
        <v>40350</v>
      </c>
      <c r="I37" s="170">
        <f t="shared" si="5"/>
        <v>6.2317352499802636E-2</v>
      </c>
      <c r="J37" s="171">
        <f t="shared" si="6"/>
        <v>9.5633756924079494E-2</v>
      </c>
      <c r="K37" s="170">
        <f>H37/H25</f>
        <v>0.19826450991568231</v>
      </c>
    </row>
    <row r="38" spans="2:11" x14ac:dyDescent="0.25">
      <c r="B38" s="153" t="s">
        <v>45</v>
      </c>
      <c r="C38" s="174"/>
      <c r="D38" s="174"/>
      <c r="E38" s="174"/>
      <c r="F38" s="174"/>
      <c r="G38" s="174"/>
      <c r="H38" s="174"/>
      <c r="I38" s="175"/>
      <c r="J38" s="175"/>
      <c r="K38" s="175"/>
    </row>
    <row r="39" spans="2:11" x14ac:dyDescent="0.25">
      <c r="B39" s="154" t="s">
        <v>68</v>
      </c>
      <c r="C39" s="176">
        <v>129622</v>
      </c>
      <c r="D39" s="176">
        <v>23902</v>
      </c>
      <c r="E39" s="176">
        <v>102187</v>
      </c>
      <c r="F39" s="176">
        <v>133462</v>
      </c>
      <c r="G39" s="176">
        <v>142059</v>
      </c>
      <c r="H39" s="176">
        <v>146652</v>
      </c>
      <c r="I39" s="177">
        <f t="shared" ref="I39:I51" si="8">IFERROR(H39/G39-1,"-")</f>
        <v>3.2331636855109425E-2</v>
      </c>
      <c r="J39" s="177">
        <f t="shared" ref="J39:J51" si="9">IFERROR(H39/C39-1,"-")</f>
        <v>0.13138201848451647</v>
      </c>
      <c r="K39" s="177">
        <f>H39/H39</f>
        <v>1</v>
      </c>
    </row>
    <row r="40" spans="2:11" x14ac:dyDescent="0.25">
      <c r="B40" s="157" t="s">
        <v>97</v>
      </c>
      <c r="C40" s="158">
        <v>11594</v>
      </c>
      <c r="D40" s="158">
        <v>8278</v>
      </c>
      <c r="E40" s="158">
        <v>8315</v>
      </c>
      <c r="F40" s="158">
        <v>10513</v>
      </c>
      <c r="G40" s="158">
        <v>10987</v>
      </c>
      <c r="H40" s="158">
        <v>10782</v>
      </c>
      <c r="I40" s="159">
        <f t="shared" si="8"/>
        <v>-1.8658414489851616E-2</v>
      </c>
      <c r="J40" s="160">
        <f t="shared" si="9"/>
        <v>-7.0036225633948623E-2</v>
      </c>
      <c r="K40" s="159">
        <f>H40/H39</f>
        <v>7.3520988462482617E-2</v>
      </c>
    </row>
    <row r="41" spans="2:11" x14ac:dyDescent="0.25">
      <c r="B41" s="162" t="s">
        <v>103</v>
      </c>
      <c r="C41" s="163">
        <v>4940</v>
      </c>
      <c r="D41" s="163">
        <v>4548</v>
      </c>
      <c r="E41" s="163">
        <v>3017</v>
      </c>
      <c r="F41" s="163">
        <v>3332</v>
      </c>
      <c r="G41" s="163">
        <v>4846</v>
      </c>
      <c r="H41" s="163">
        <v>4334</v>
      </c>
      <c r="I41" s="164">
        <f t="shared" si="8"/>
        <v>-0.10565414775072224</v>
      </c>
      <c r="J41" s="165">
        <f t="shared" si="9"/>
        <v>-0.12267206477732795</v>
      </c>
      <c r="K41" s="164">
        <f>H41/H39</f>
        <v>2.9552955295529554E-2</v>
      </c>
    </row>
    <row r="42" spans="2:11" x14ac:dyDescent="0.25">
      <c r="B42" s="162" t="s">
        <v>100</v>
      </c>
      <c r="C42" s="163">
        <v>6654</v>
      </c>
      <c r="D42" s="163">
        <v>3730</v>
      </c>
      <c r="E42" s="163">
        <v>5298</v>
      </c>
      <c r="F42" s="163">
        <v>7181</v>
      </c>
      <c r="G42" s="163">
        <v>6141</v>
      </c>
      <c r="H42" s="163">
        <v>6448</v>
      </c>
      <c r="I42" s="164">
        <f t="shared" si="8"/>
        <v>4.9991858003582523E-2</v>
      </c>
      <c r="J42" s="165">
        <f t="shared" si="9"/>
        <v>-3.0958821761346567E-2</v>
      </c>
      <c r="K42" s="164">
        <f>H42/H39</f>
        <v>4.3968033166953059E-2</v>
      </c>
    </row>
    <row r="43" spans="2:11" x14ac:dyDescent="0.25">
      <c r="B43" s="157" t="s">
        <v>107</v>
      </c>
      <c r="C43" s="158">
        <v>118028</v>
      </c>
      <c r="D43" s="158">
        <v>15624</v>
      </c>
      <c r="E43" s="158">
        <v>93872</v>
      </c>
      <c r="F43" s="158">
        <v>122949</v>
      </c>
      <c r="G43" s="158">
        <v>131072</v>
      </c>
      <c r="H43" s="158">
        <v>135870</v>
      </c>
      <c r="I43" s="159">
        <f t="shared" si="8"/>
        <v>3.66058349609375E-2</v>
      </c>
      <c r="J43" s="160">
        <f t="shared" si="9"/>
        <v>0.15116751957162711</v>
      </c>
      <c r="K43" s="159">
        <f>H43/H39</f>
        <v>0.92647901153751744</v>
      </c>
    </row>
    <row r="44" spans="2:11" x14ac:dyDescent="0.25">
      <c r="B44" s="162" t="s">
        <v>110</v>
      </c>
      <c r="C44" s="163">
        <v>65325</v>
      </c>
      <c r="D44" s="163">
        <v>7316</v>
      </c>
      <c r="E44" s="163">
        <v>43972</v>
      </c>
      <c r="F44" s="163">
        <v>68112</v>
      </c>
      <c r="G44" s="163">
        <v>71602</v>
      </c>
      <c r="H44" s="163">
        <v>74208</v>
      </c>
      <c r="I44" s="164">
        <f t="shared" si="8"/>
        <v>3.6395631406944018E-2</v>
      </c>
      <c r="J44" s="165">
        <f t="shared" si="9"/>
        <v>0.13598163030998855</v>
      </c>
      <c r="K44" s="164">
        <f>H44/H39</f>
        <v>0.50601423778741506</v>
      </c>
    </row>
    <row r="45" spans="2:11" x14ac:dyDescent="0.25">
      <c r="B45" s="162" t="s">
        <v>113</v>
      </c>
      <c r="C45" s="163">
        <v>5279</v>
      </c>
      <c r="D45" s="163">
        <v>363</v>
      </c>
      <c r="E45" s="163">
        <v>4578</v>
      </c>
      <c r="F45" s="163">
        <v>3797</v>
      </c>
      <c r="G45" s="163">
        <v>4582</v>
      </c>
      <c r="H45" s="163">
        <v>4857</v>
      </c>
      <c r="I45" s="164">
        <f t="shared" si="8"/>
        <v>6.001745962461813E-2</v>
      </c>
      <c r="J45" s="165">
        <f t="shared" si="9"/>
        <v>-7.9939382458799058E-2</v>
      </c>
      <c r="K45" s="164">
        <f>H45/H39</f>
        <v>3.3119221013010389E-2</v>
      </c>
    </row>
    <row r="46" spans="2:11" x14ac:dyDescent="0.25">
      <c r="B46" s="162" t="s">
        <v>116</v>
      </c>
      <c r="C46" s="163">
        <v>2300</v>
      </c>
      <c r="D46" s="163">
        <v>1434</v>
      </c>
      <c r="E46" s="163">
        <v>2859</v>
      </c>
      <c r="F46" s="163">
        <v>3111</v>
      </c>
      <c r="G46" s="163">
        <v>3425</v>
      </c>
      <c r="H46" s="163">
        <v>3183</v>
      </c>
      <c r="I46" s="164">
        <f t="shared" si="8"/>
        <v>-7.0656934306569386E-2</v>
      </c>
      <c r="J46" s="165">
        <f t="shared" si="9"/>
        <v>0.38391304347826094</v>
      </c>
      <c r="K46" s="164">
        <f>H46/H39</f>
        <v>2.1704443171589885E-2</v>
      </c>
    </row>
    <row r="47" spans="2:11" x14ac:dyDescent="0.25">
      <c r="B47" s="162" t="s">
        <v>123</v>
      </c>
      <c r="C47" s="163">
        <v>5538</v>
      </c>
      <c r="D47" s="163">
        <v>300</v>
      </c>
      <c r="E47" s="163">
        <v>7622</v>
      </c>
      <c r="F47" s="163">
        <v>5171</v>
      </c>
      <c r="G47" s="163">
        <v>6460</v>
      </c>
      <c r="H47" s="163">
        <v>7247</v>
      </c>
      <c r="I47" s="164">
        <f t="shared" si="8"/>
        <v>0.12182662538699685</v>
      </c>
      <c r="J47" s="165">
        <f t="shared" si="9"/>
        <v>0.30859516070783677</v>
      </c>
      <c r="K47" s="164">
        <f>H47/H39</f>
        <v>4.9416305266890323E-2</v>
      </c>
    </row>
    <row r="48" spans="2:11" x14ac:dyDescent="0.25">
      <c r="B48" s="162" t="s">
        <v>119</v>
      </c>
      <c r="C48" s="163">
        <v>4373</v>
      </c>
      <c r="D48" s="163">
        <v>1327</v>
      </c>
      <c r="E48" s="163">
        <v>5467</v>
      </c>
      <c r="F48" s="163">
        <v>4578</v>
      </c>
      <c r="G48" s="163">
        <v>5249</v>
      </c>
      <c r="H48" s="163">
        <v>4872</v>
      </c>
      <c r="I48" s="164">
        <f t="shared" si="8"/>
        <v>-7.1823204419889541E-2</v>
      </c>
      <c r="J48" s="165">
        <f t="shared" si="9"/>
        <v>0.11410930711182266</v>
      </c>
      <c r="K48" s="164">
        <f>H48/H39</f>
        <v>3.3221503968578675E-2</v>
      </c>
    </row>
    <row r="49" spans="2:11" x14ac:dyDescent="0.25">
      <c r="B49" s="162" t="s">
        <v>128</v>
      </c>
      <c r="C49" s="163">
        <v>2034</v>
      </c>
      <c r="D49" s="163">
        <v>34</v>
      </c>
      <c r="E49" s="163">
        <v>2522</v>
      </c>
      <c r="F49" s="163">
        <v>2265</v>
      </c>
      <c r="G49" s="163">
        <v>2162</v>
      </c>
      <c r="H49" s="163">
        <v>1727</v>
      </c>
      <c r="I49" s="164">
        <f t="shared" si="8"/>
        <v>-0.20120259019426456</v>
      </c>
      <c r="J49" s="165">
        <f t="shared" si="9"/>
        <v>-0.15093411996066863</v>
      </c>
      <c r="K49" s="164">
        <f>H49/H39</f>
        <v>1.1776177617761776E-2</v>
      </c>
    </row>
    <row r="50" spans="2:11" x14ac:dyDescent="0.25">
      <c r="B50" s="162" t="s">
        <v>131</v>
      </c>
      <c r="C50" s="163">
        <v>4008</v>
      </c>
      <c r="D50" s="163">
        <v>360</v>
      </c>
      <c r="E50" s="163">
        <v>1740</v>
      </c>
      <c r="F50" s="163">
        <v>2301</v>
      </c>
      <c r="G50" s="163">
        <v>2651</v>
      </c>
      <c r="H50" s="163">
        <v>2162</v>
      </c>
      <c r="I50" s="164">
        <f t="shared" si="8"/>
        <v>-0.18445869483213884</v>
      </c>
      <c r="J50" s="165">
        <f t="shared" si="9"/>
        <v>-0.46057884231536927</v>
      </c>
      <c r="K50" s="164">
        <f>H50/H39</f>
        <v>1.4742383329242015E-2</v>
      </c>
    </row>
    <row r="51" spans="2:11" x14ac:dyDescent="0.25">
      <c r="B51" s="168" t="s">
        <v>145</v>
      </c>
      <c r="C51" s="169">
        <f t="shared" ref="C51:H51" si="10">C43-SUM(C44:C50)</f>
        <v>29171</v>
      </c>
      <c r="D51" s="169">
        <f t="shared" si="10"/>
        <v>4490</v>
      </c>
      <c r="E51" s="169">
        <f t="shared" si="10"/>
        <v>25112</v>
      </c>
      <c r="F51" s="169">
        <f t="shared" si="10"/>
        <v>33614</v>
      </c>
      <c r="G51" s="169">
        <f t="shared" si="10"/>
        <v>34941</v>
      </c>
      <c r="H51" s="169">
        <f t="shared" si="10"/>
        <v>37614</v>
      </c>
      <c r="I51" s="170">
        <f t="shared" si="8"/>
        <v>7.6500386365587758E-2</v>
      </c>
      <c r="J51" s="171">
        <f t="shared" si="9"/>
        <v>0.28943128449487499</v>
      </c>
      <c r="K51" s="170">
        <f>H51/H39</f>
        <v>0.25648473938302924</v>
      </c>
    </row>
    <row r="52" spans="2:11" x14ac:dyDescent="0.25">
      <c r="B52" s="153" t="s">
        <v>46</v>
      </c>
      <c r="C52" s="174"/>
      <c r="D52" s="174"/>
      <c r="E52" s="174"/>
      <c r="F52" s="174"/>
      <c r="G52" s="174"/>
      <c r="H52" s="174"/>
      <c r="I52" s="175"/>
      <c r="J52" s="175"/>
      <c r="K52" s="175"/>
    </row>
    <row r="53" spans="2:11" x14ac:dyDescent="0.25">
      <c r="B53" s="154" t="s">
        <v>68</v>
      </c>
      <c r="C53" s="176">
        <v>4013</v>
      </c>
      <c r="D53" s="176">
        <v>298</v>
      </c>
      <c r="E53" s="176">
        <v>3543</v>
      </c>
      <c r="F53" s="176">
        <v>3705</v>
      </c>
      <c r="G53" s="176">
        <v>4644</v>
      </c>
      <c r="H53" s="176">
        <v>4440</v>
      </c>
      <c r="I53" s="177">
        <f t="shared" ref="I53:I65" si="11">IFERROR(H53/G53-1,"-")</f>
        <v>-4.3927648578811374E-2</v>
      </c>
      <c r="J53" s="177">
        <f t="shared" ref="J53:J65" si="12">IFERROR(H53/C53-1,"-")</f>
        <v>0.10640418639421889</v>
      </c>
      <c r="K53" s="177">
        <f>H53/H53</f>
        <v>1</v>
      </c>
    </row>
    <row r="54" spans="2:11" x14ac:dyDescent="0.25">
      <c r="B54" s="157" t="s">
        <v>97</v>
      </c>
      <c r="C54" s="158">
        <v>920</v>
      </c>
      <c r="D54" s="158">
        <v>124</v>
      </c>
      <c r="E54" s="158">
        <v>655</v>
      </c>
      <c r="F54" s="158">
        <v>662</v>
      </c>
      <c r="G54" s="158">
        <v>1117</v>
      </c>
      <c r="H54" s="158">
        <v>1125</v>
      </c>
      <c r="I54" s="159">
        <f t="shared" si="11"/>
        <v>7.1620411817368002E-3</v>
      </c>
      <c r="J54" s="160">
        <f t="shared" si="12"/>
        <v>0.22282608695652173</v>
      </c>
      <c r="K54" s="159">
        <f>H54/H53</f>
        <v>0.2533783783783784</v>
      </c>
    </row>
    <row r="55" spans="2:11" x14ac:dyDescent="0.25">
      <c r="B55" s="162" t="s">
        <v>103</v>
      </c>
      <c r="C55" s="163">
        <v>311</v>
      </c>
      <c r="D55" s="163">
        <v>98</v>
      </c>
      <c r="E55" s="163">
        <v>347</v>
      </c>
      <c r="F55" s="163">
        <v>406</v>
      </c>
      <c r="G55" s="163">
        <v>649</v>
      </c>
      <c r="H55" s="163">
        <v>804</v>
      </c>
      <c r="I55" s="164">
        <f t="shared" si="11"/>
        <v>0.23882896764252703</v>
      </c>
      <c r="J55" s="165">
        <f t="shared" si="12"/>
        <v>1.585209003215434</v>
      </c>
      <c r="K55" s="164">
        <f>H55/H53</f>
        <v>0.18108108108108109</v>
      </c>
    </row>
    <row r="56" spans="2:11" x14ac:dyDescent="0.25">
      <c r="B56" s="162" t="s">
        <v>100</v>
      </c>
      <c r="C56" s="163">
        <v>609</v>
      </c>
      <c r="D56" s="163">
        <v>26</v>
      </c>
      <c r="E56" s="163">
        <v>308</v>
      </c>
      <c r="F56" s="163">
        <v>256</v>
      </c>
      <c r="G56" s="163">
        <v>468</v>
      </c>
      <c r="H56" s="163">
        <v>321</v>
      </c>
      <c r="I56" s="164">
        <f t="shared" si="11"/>
        <v>-0.3141025641025641</v>
      </c>
      <c r="J56" s="165">
        <f t="shared" si="12"/>
        <v>-0.47290640394088668</v>
      </c>
      <c r="K56" s="164">
        <f>H56/H53</f>
        <v>7.2297297297297294E-2</v>
      </c>
    </row>
    <row r="57" spans="2:11" x14ac:dyDescent="0.25">
      <c r="B57" s="157" t="s">
        <v>107</v>
      </c>
      <c r="C57" s="158">
        <v>3093</v>
      </c>
      <c r="D57" s="158">
        <v>174</v>
      </c>
      <c r="E57" s="158">
        <v>2888</v>
      </c>
      <c r="F57" s="158">
        <v>3043</v>
      </c>
      <c r="G57" s="158">
        <v>3527</v>
      </c>
      <c r="H57" s="158">
        <v>3315</v>
      </c>
      <c r="I57" s="159">
        <f t="shared" si="11"/>
        <v>-6.0107740289197631E-2</v>
      </c>
      <c r="J57" s="160">
        <f t="shared" si="12"/>
        <v>7.1774975751697445E-2</v>
      </c>
      <c r="K57" s="159">
        <f>H57/H53</f>
        <v>0.7466216216216216</v>
      </c>
    </row>
    <row r="58" spans="2:11" x14ac:dyDescent="0.25">
      <c r="B58" s="162" t="s">
        <v>110</v>
      </c>
      <c r="C58" s="163">
        <v>1023</v>
      </c>
      <c r="D58" s="163">
        <v>23</v>
      </c>
      <c r="E58" s="163">
        <v>887</v>
      </c>
      <c r="F58" s="163">
        <v>1071</v>
      </c>
      <c r="G58" s="163">
        <v>983</v>
      </c>
      <c r="H58" s="163">
        <v>1149</v>
      </c>
      <c r="I58" s="164">
        <f t="shared" si="11"/>
        <v>0.16887080366225837</v>
      </c>
      <c r="J58" s="165">
        <f t="shared" si="12"/>
        <v>0.12316715542521983</v>
      </c>
      <c r="K58" s="164">
        <f>H58/H53</f>
        <v>0.25878378378378381</v>
      </c>
    </row>
    <row r="59" spans="2:11" x14ac:dyDescent="0.25">
      <c r="B59" s="162" t="s">
        <v>113</v>
      </c>
      <c r="C59" s="163">
        <v>971</v>
      </c>
      <c r="D59" s="163">
        <v>52</v>
      </c>
      <c r="E59" s="163">
        <v>814</v>
      </c>
      <c r="F59" s="163">
        <v>608</v>
      </c>
      <c r="G59" s="163">
        <v>740</v>
      </c>
      <c r="H59" s="163">
        <v>655</v>
      </c>
      <c r="I59" s="164">
        <f t="shared" si="11"/>
        <v>-0.11486486486486491</v>
      </c>
      <c r="J59" s="165">
        <f t="shared" si="12"/>
        <v>-0.32543769309989701</v>
      </c>
      <c r="K59" s="164">
        <f>H59/H53</f>
        <v>0.14752252252252251</v>
      </c>
    </row>
    <row r="60" spans="2:11" x14ac:dyDescent="0.25">
      <c r="B60" s="162" t="s">
        <v>116</v>
      </c>
      <c r="C60" s="163">
        <v>105</v>
      </c>
      <c r="D60" s="163">
        <v>8</v>
      </c>
      <c r="E60" s="163">
        <v>355</v>
      </c>
      <c r="F60" s="163">
        <v>306</v>
      </c>
      <c r="G60" s="163">
        <v>297</v>
      </c>
      <c r="H60" s="163">
        <v>274</v>
      </c>
      <c r="I60" s="164">
        <f t="shared" si="11"/>
        <v>-7.7441077441077422E-2</v>
      </c>
      <c r="J60" s="165">
        <f t="shared" si="12"/>
        <v>1.6095238095238096</v>
      </c>
      <c r="K60" s="164">
        <f>H60/H53</f>
        <v>6.1711711711711713E-2</v>
      </c>
    </row>
    <row r="61" spans="2:11" x14ac:dyDescent="0.25">
      <c r="B61" s="162" t="s">
        <v>123</v>
      </c>
      <c r="C61" s="163">
        <v>61</v>
      </c>
      <c r="D61" s="163">
        <v>4</v>
      </c>
      <c r="E61" s="163">
        <v>61</v>
      </c>
      <c r="F61" s="163">
        <v>118</v>
      </c>
      <c r="G61" s="163">
        <v>144</v>
      </c>
      <c r="H61" s="163">
        <v>110</v>
      </c>
      <c r="I61" s="164">
        <f t="shared" si="11"/>
        <v>-0.23611111111111116</v>
      </c>
      <c r="J61" s="165">
        <f t="shared" si="12"/>
        <v>0.80327868852459017</v>
      </c>
      <c r="K61" s="164">
        <f>H61/H53</f>
        <v>2.4774774774774775E-2</v>
      </c>
    </row>
    <row r="62" spans="2:11" x14ac:dyDescent="0.25">
      <c r="B62" s="162" t="s">
        <v>119</v>
      </c>
      <c r="C62" s="163">
        <v>44</v>
      </c>
      <c r="D62" s="163">
        <v>4</v>
      </c>
      <c r="E62" s="163">
        <v>73</v>
      </c>
      <c r="F62" s="163">
        <v>14</v>
      </c>
      <c r="G62" s="163">
        <v>75</v>
      </c>
      <c r="H62" s="163">
        <v>91</v>
      </c>
      <c r="I62" s="164">
        <f t="shared" si="11"/>
        <v>0.21333333333333337</v>
      </c>
      <c r="J62" s="165">
        <f t="shared" si="12"/>
        <v>1.0681818181818183</v>
      </c>
      <c r="K62" s="164">
        <f>H62/H53</f>
        <v>2.0495495495495494E-2</v>
      </c>
    </row>
    <row r="63" spans="2:11" x14ac:dyDescent="0.25">
      <c r="B63" s="162" t="s">
        <v>128</v>
      </c>
      <c r="C63" s="163">
        <v>8</v>
      </c>
      <c r="D63" s="163">
        <v>0</v>
      </c>
      <c r="E63" s="163">
        <v>5</v>
      </c>
      <c r="F63" s="163">
        <v>8</v>
      </c>
      <c r="G63" s="163">
        <v>17</v>
      </c>
      <c r="H63" s="163">
        <v>4</v>
      </c>
      <c r="I63" s="164">
        <f t="shared" si="11"/>
        <v>-0.76470588235294112</v>
      </c>
      <c r="J63" s="165">
        <f t="shared" si="12"/>
        <v>-0.5</v>
      </c>
      <c r="K63" s="164">
        <f>H63/H53</f>
        <v>9.0090090090090091E-4</v>
      </c>
    </row>
    <row r="64" spans="2:11" x14ac:dyDescent="0.25">
      <c r="B64" s="162" t="s">
        <v>131</v>
      </c>
      <c r="C64" s="163">
        <v>20</v>
      </c>
      <c r="D64" s="163">
        <v>6</v>
      </c>
      <c r="E64" s="163">
        <v>21</v>
      </c>
      <c r="F64" s="163">
        <v>13</v>
      </c>
      <c r="G64" s="163">
        <v>16</v>
      </c>
      <c r="H64" s="163">
        <v>8</v>
      </c>
      <c r="I64" s="164">
        <f t="shared" si="11"/>
        <v>-0.5</v>
      </c>
      <c r="J64" s="165">
        <f t="shared" si="12"/>
        <v>-0.6</v>
      </c>
      <c r="K64" s="164">
        <f>H64/H53</f>
        <v>1.8018018018018018E-3</v>
      </c>
    </row>
    <row r="65" spans="2:11" x14ac:dyDescent="0.25">
      <c r="B65" s="168" t="s">
        <v>145</v>
      </c>
      <c r="C65" s="169">
        <f t="shared" ref="C65:H65" si="13">C57-SUM(C58:C64)</f>
        <v>861</v>
      </c>
      <c r="D65" s="169">
        <f t="shared" si="13"/>
        <v>77</v>
      </c>
      <c r="E65" s="169">
        <f t="shared" si="13"/>
        <v>672</v>
      </c>
      <c r="F65" s="169">
        <f t="shared" si="13"/>
        <v>905</v>
      </c>
      <c r="G65" s="169">
        <f t="shared" si="13"/>
        <v>1255</v>
      </c>
      <c r="H65" s="169">
        <f t="shared" si="13"/>
        <v>1024</v>
      </c>
      <c r="I65" s="170">
        <f t="shared" si="11"/>
        <v>-0.18406374501992029</v>
      </c>
      <c r="J65" s="171">
        <f t="shared" si="12"/>
        <v>0.18931475029036005</v>
      </c>
      <c r="K65" s="170">
        <f>H65/H53</f>
        <v>0.23063063063063063</v>
      </c>
    </row>
    <row r="66" spans="2:11" x14ac:dyDescent="0.25">
      <c r="B66" s="153" t="s">
        <v>47</v>
      </c>
      <c r="C66" s="174"/>
      <c r="D66" s="174"/>
      <c r="E66" s="174"/>
      <c r="F66" s="174"/>
      <c r="G66" s="174"/>
      <c r="H66" s="174"/>
      <c r="I66" s="175"/>
      <c r="J66" s="175"/>
      <c r="K66" s="175"/>
    </row>
    <row r="67" spans="2:11" x14ac:dyDescent="0.25">
      <c r="B67" s="154" t="s">
        <v>68</v>
      </c>
      <c r="C67" s="176">
        <v>14352</v>
      </c>
      <c r="D67" s="176">
        <v>4852</v>
      </c>
      <c r="E67" s="176">
        <v>14701</v>
      </c>
      <c r="F67" s="176">
        <v>16163</v>
      </c>
      <c r="G67" s="176">
        <v>19106</v>
      </c>
      <c r="H67" s="176">
        <v>27860</v>
      </c>
      <c r="I67" s="177">
        <f t="shared" ref="I67:I79" si="14">IFERROR(H67/G67-1,"-")</f>
        <v>0.45818067622736303</v>
      </c>
      <c r="J67" s="177">
        <f t="shared" ref="J67:J79" si="15">IFERROR(H67/C67-1,"-")</f>
        <v>0.94119286510590849</v>
      </c>
      <c r="K67" s="177">
        <f>H67/H67</f>
        <v>1</v>
      </c>
    </row>
    <row r="68" spans="2:11" x14ac:dyDescent="0.25">
      <c r="B68" s="157" t="s">
        <v>97</v>
      </c>
      <c r="C68" s="158">
        <v>3812</v>
      </c>
      <c r="D68" s="158">
        <v>3376</v>
      </c>
      <c r="E68" s="158">
        <v>4760</v>
      </c>
      <c r="F68" s="158">
        <v>1317</v>
      </c>
      <c r="G68" s="158">
        <v>1873</v>
      </c>
      <c r="H68" s="158">
        <v>5408</v>
      </c>
      <c r="I68" s="159">
        <f t="shared" si="14"/>
        <v>1.8873465029364658</v>
      </c>
      <c r="J68" s="160">
        <f t="shared" si="15"/>
        <v>0.41867785939139557</v>
      </c>
      <c r="K68" s="159">
        <f>H68/H67</f>
        <v>0.19411342426417802</v>
      </c>
    </row>
    <row r="69" spans="2:11" x14ac:dyDescent="0.25">
      <c r="B69" s="162" t="s">
        <v>103</v>
      </c>
      <c r="C69" s="163">
        <v>2220</v>
      </c>
      <c r="D69" s="163">
        <v>1137</v>
      </c>
      <c r="E69" s="163">
        <v>3722</v>
      </c>
      <c r="F69" s="163">
        <v>339</v>
      </c>
      <c r="G69" s="163">
        <v>132</v>
      </c>
      <c r="H69" s="163">
        <v>3070</v>
      </c>
      <c r="I69" s="164">
        <f t="shared" si="14"/>
        <v>22.257575757575758</v>
      </c>
      <c r="J69" s="165">
        <f t="shared" si="15"/>
        <v>0.38288288288288297</v>
      </c>
      <c r="K69" s="164">
        <f>H69/H67</f>
        <v>0.11019382627422829</v>
      </c>
    </row>
    <row r="70" spans="2:11" x14ac:dyDescent="0.25">
      <c r="B70" s="162" t="s">
        <v>100</v>
      </c>
      <c r="C70" s="163">
        <v>1592</v>
      </c>
      <c r="D70" s="163">
        <v>2239</v>
      </c>
      <c r="E70" s="163">
        <v>1038</v>
      </c>
      <c r="F70" s="163">
        <v>978</v>
      </c>
      <c r="G70" s="163">
        <v>1741</v>
      </c>
      <c r="H70" s="163">
        <v>2338</v>
      </c>
      <c r="I70" s="164">
        <f t="shared" si="14"/>
        <v>0.34290637564618032</v>
      </c>
      <c r="J70" s="165">
        <f t="shared" si="15"/>
        <v>0.46859296482412049</v>
      </c>
      <c r="K70" s="164">
        <f>H70/H67</f>
        <v>8.3919597989949746E-2</v>
      </c>
    </row>
    <row r="71" spans="2:11" x14ac:dyDescent="0.25">
      <c r="B71" s="157" t="s">
        <v>107</v>
      </c>
      <c r="C71" s="158">
        <v>10540</v>
      </c>
      <c r="D71" s="158">
        <v>1476</v>
      </c>
      <c r="E71" s="158">
        <v>9941</v>
      </c>
      <c r="F71" s="158">
        <v>14846</v>
      </c>
      <c r="G71" s="158">
        <v>17233</v>
      </c>
      <c r="H71" s="158">
        <v>22452</v>
      </c>
      <c r="I71" s="159">
        <f t="shared" si="14"/>
        <v>0.30284918470376598</v>
      </c>
      <c r="J71" s="160">
        <f t="shared" si="15"/>
        <v>1.130170777988615</v>
      </c>
      <c r="K71" s="159">
        <f>H71/H67</f>
        <v>0.80588657573582201</v>
      </c>
    </row>
    <row r="72" spans="2:11" x14ac:dyDescent="0.25">
      <c r="B72" s="162" t="s">
        <v>110</v>
      </c>
      <c r="C72" s="163">
        <v>4173</v>
      </c>
      <c r="D72" s="163">
        <v>555</v>
      </c>
      <c r="E72" s="163">
        <v>4955</v>
      </c>
      <c r="F72" s="163">
        <v>6243</v>
      </c>
      <c r="G72" s="163">
        <v>5025</v>
      </c>
      <c r="H72" s="163">
        <v>8352</v>
      </c>
      <c r="I72" s="164">
        <f t="shared" si="14"/>
        <v>0.66208955223880595</v>
      </c>
      <c r="J72" s="165">
        <f t="shared" si="15"/>
        <v>1.0014378145219265</v>
      </c>
      <c r="K72" s="164">
        <f>H72/H67</f>
        <v>0.29978463747307971</v>
      </c>
    </row>
    <row r="73" spans="2:11" x14ac:dyDescent="0.25">
      <c r="B73" s="162" t="s">
        <v>113</v>
      </c>
      <c r="C73" s="163">
        <v>1605</v>
      </c>
      <c r="D73" s="163">
        <v>116</v>
      </c>
      <c r="E73" s="163">
        <v>1083</v>
      </c>
      <c r="F73" s="163">
        <v>445</v>
      </c>
      <c r="G73" s="163">
        <v>879</v>
      </c>
      <c r="H73" s="163">
        <v>1231</v>
      </c>
      <c r="I73" s="164">
        <f t="shared" si="14"/>
        <v>0.40045506257110364</v>
      </c>
      <c r="J73" s="165">
        <f t="shared" si="15"/>
        <v>-0.23302180685358254</v>
      </c>
      <c r="K73" s="164">
        <f>H73/H67</f>
        <v>4.4185211773151468E-2</v>
      </c>
    </row>
    <row r="74" spans="2:11" x14ac:dyDescent="0.25">
      <c r="B74" s="162" t="s">
        <v>116</v>
      </c>
      <c r="C74" s="163">
        <v>1541</v>
      </c>
      <c r="D74" s="163">
        <v>222</v>
      </c>
      <c r="E74" s="163">
        <v>951</v>
      </c>
      <c r="F74" s="163">
        <v>3483</v>
      </c>
      <c r="G74" s="163">
        <v>4362</v>
      </c>
      <c r="H74" s="163">
        <v>4324</v>
      </c>
      <c r="I74" s="164">
        <f t="shared" si="14"/>
        <v>-8.7116001834021128E-3</v>
      </c>
      <c r="J74" s="165">
        <f t="shared" si="15"/>
        <v>1.8059701492537314</v>
      </c>
      <c r="K74" s="164">
        <f>H74/H67</f>
        <v>0.1552045944005743</v>
      </c>
    </row>
    <row r="75" spans="2:11" x14ac:dyDescent="0.25">
      <c r="B75" s="162" t="s">
        <v>123</v>
      </c>
      <c r="C75" s="163">
        <v>176</v>
      </c>
      <c r="D75" s="163">
        <v>9</v>
      </c>
      <c r="E75" s="163">
        <v>1092</v>
      </c>
      <c r="F75" s="163">
        <v>280</v>
      </c>
      <c r="G75" s="163">
        <v>418</v>
      </c>
      <c r="H75" s="163">
        <v>1121</v>
      </c>
      <c r="I75" s="164">
        <f t="shared" si="14"/>
        <v>1.6818181818181817</v>
      </c>
      <c r="J75" s="165">
        <f t="shared" si="15"/>
        <v>5.3693181818181817</v>
      </c>
      <c r="K75" s="164">
        <f>H75/H67</f>
        <v>4.0236898779612347E-2</v>
      </c>
    </row>
    <row r="76" spans="2:11" x14ac:dyDescent="0.25">
      <c r="B76" s="162" t="s">
        <v>119</v>
      </c>
      <c r="C76" s="163">
        <v>268</v>
      </c>
      <c r="D76" s="163">
        <v>149</v>
      </c>
      <c r="E76" s="163">
        <v>267</v>
      </c>
      <c r="F76" s="163">
        <v>213</v>
      </c>
      <c r="G76" s="163">
        <v>304</v>
      </c>
      <c r="H76" s="163">
        <v>590</v>
      </c>
      <c r="I76" s="164">
        <f t="shared" si="14"/>
        <v>0.94078947368421062</v>
      </c>
      <c r="J76" s="165">
        <f t="shared" si="15"/>
        <v>1.2014925373134329</v>
      </c>
      <c r="K76" s="164">
        <f>H76/H67</f>
        <v>2.1177315147164394E-2</v>
      </c>
    </row>
    <row r="77" spans="2:11" x14ac:dyDescent="0.25">
      <c r="B77" s="162" t="s">
        <v>128</v>
      </c>
      <c r="C77" s="163">
        <v>360</v>
      </c>
      <c r="D77" s="163">
        <v>2</v>
      </c>
      <c r="E77" s="163">
        <v>110</v>
      </c>
      <c r="F77" s="163">
        <v>352</v>
      </c>
      <c r="G77" s="163">
        <v>284</v>
      </c>
      <c r="H77" s="163">
        <v>256</v>
      </c>
      <c r="I77" s="164">
        <f t="shared" si="14"/>
        <v>-9.8591549295774628E-2</v>
      </c>
      <c r="J77" s="165">
        <f t="shared" si="15"/>
        <v>-0.28888888888888886</v>
      </c>
      <c r="K77" s="164">
        <f>H77/H67</f>
        <v>9.1888011486001443E-3</v>
      </c>
    </row>
    <row r="78" spans="2:11" x14ac:dyDescent="0.25">
      <c r="B78" s="162" t="s">
        <v>131</v>
      </c>
      <c r="C78" s="163">
        <v>292</v>
      </c>
      <c r="D78" s="163">
        <v>77</v>
      </c>
      <c r="E78" s="163">
        <v>55</v>
      </c>
      <c r="F78" s="163">
        <v>48</v>
      </c>
      <c r="G78" s="163">
        <v>95</v>
      </c>
      <c r="H78" s="163">
        <v>150</v>
      </c>
      <c r="I78" s="164">
        <f t="shared" si="14"/>
        <v>0.57894736842105265</v>
      </c>
      <c r="J78" s="165">
        <f t="shared" si="15"/>
        <v>-0.48630136986301364</v>
      </c>
      <c r="K78" s="164">
        <f>H78/H67</f>
        <v>5.3840631730078968E-3</v>
      </c>
    </row>
    <row r="79" spans="2:11" x14ac:dyDescent="0.25">
      <c r="B79" s="168" t="s">
        <v>145</v>
      </c>
      <c r="C79" s="169">
        <f t="shared" ref="C79:H79" si="16">C71-SUM(C72:C78)</f>
        <v>2125</v>
      </c>
      <c r="D79" s="169">
        <f t="shared" si="16"/>
        <v>346</v>
      </c>
      <c r="E79" s="169">
        <f t="shared" si="16"/>
        <v>1428</v>
      </c>
      <c r="F79" s="169">
        <f t="shared" si="16"/>
        <v>3782</v>
      </c>
      <c r="G79" s="169">
        <f t="shared" si="16"/>
        <v>5866</v>
      </c>
      <c r="H79" s="169">
        <f t="shared" si="16"/>
        <v>6428</v>
      </c>
      <c r="I79" s="170">
        <f t="shared" si="14"/>
        <v>9.5806341629730563E-2</v>
      </c>
      <c r="J79" s="171">
        <f t="shared" si="15"/>
        <v>2.024941176470588</v>
      </c>
      <c r="K79" s="170">
        <f>H79/H67</f>
        <v>0.23072505384063172</v>
      </c>
    </row>
    <row r="80" spans="2:11" x14ac:dyDescent="0.25">
      <c r="B80" s="153" t="s">
        <v>48</v>
      </c>
      <c r="C80" s="174"/>
      <c r="D80" s="174"/>
      <c r="E80" s="174"/>
      <c r="F80" s="174"/>
      <c r="G80" s="174"/>
      <c r="H80" s="174"/>
      <c r="I80" s="175"/>
      <c r="J80" s="175"/>
      <c r="K80" s="175"/>
    </row>
    <row r="81" spans="2:11" x14ac:dyDescent="0.25">
      <c r="B81" s="154" t="s">
        <v>68</v>
      </c>
      <c r="C81" s="176">
        <v>77618</v>
      </c>
      <c r="D81" s="176">
        <v>15991</v>
      </c>
      <c r="E81" s="176">
        <v>58767</v>
      </c>
      <c r="F81" s="176">
        <v>73725</v>
      </c>
      <c r="G81" s="176">
        <v>81280</v>
      </c>
      <c r="H81" s="176">
        <v>93990</v>
      </c>
      <c r="I81" s="177">
        <f t="shared" ref="I81:I93" si="17">IFERROR(H81/G81-1,"-")</f>
        <v>0.15637303149606296</v>
      </c>
      <c r="J81" s="177">
        <f t="shared" ref="J81:J93" si="18">IFERROR(H81/C81-1,"-")</f>
        <v>0.21093045427606993</v>
      </c>
      <c r="K81" s="177">
        <f>H81/H81</f>
        <v>1</v>
      </c>
    </row>
    <row r="82" spans="2:11" x14ac:dyDescent="0.25">
      <c r="B82" s="157" t="s">
        <v>97</v>
      </c>
      <c r="C82" s="158">
        <v>31422</v>
      </c>
      <c r="D82" s="158">
        <v>11519</v>
      </c>
      <c r="E82" s="158">
        <v>26313</v>
      </c>
      <c r="F82" s="158">
        <v>33919</v>
      </c>
      <c r="G82" s="158">
        <v>29650</v>
      </c>
      <c r="H82" s="158">
        <v>33511</v>
      </c>
      <c r="I82" s="159">
        <f t="shared" si="17"/>
        <v>0.13021922428330512</v>
      </c>
      <c r="J82" s="160">
        <f t="shared" si="18"/>
        <v>6.6482082617274507E-2</v>
      </c>
      <c r="K82" s="159">
        <f>H82/H81</f>
        <v>0.35653792956697522</v>
      </c>
    </row>
    <row r="83" spans="2:11" x14ac:dyDescent="0.25">
      <c r="B83" s="162" t="s">
        <v>103</v>
      </c>
      <c r="C83" s="163">
        <v>6626</v>
      </c>
      <c r="D83" s="163">
        <v>4533</v>
      </c>
      <c r="E83" s="163">
        <v>10331</v>
      </c>
      <c r="F83" s="163">
        <v>11235</v>
      </c>
      <c r="G83" s="163">
        <v>6821</v>
      </c>
      <c r="H83" s="163">
        <v>8344</v>
      </c>
      <c r="I83" s="164">
        <f t="shared" si="17"/>
        <v>0.22328104383521485</v>
      </c>
      <c r="J83" s="165">
        <f t="shared" si="18"/>
        <v>0.25928161786900095</v>
      </c>
      <c r="K83" s="164">
        <f>H83/H81</f>
        <v>8.8775401638472182E-2</v>
      </c>
    </row>
    <row r="84" spans="2:11" x14ac:dyDescent="0.25">
      <c r="B84" s="162" t="s">
        <v>100</v>
      </c>
      <c r="C84" s="163">
        <v>24796</v>
      </c>
      <c r="D84" s="163">
        <v>6986</v>
      </c>
      <c r="E84" s="163">
        <v>15982</v>
      </c>
      <c r="F84" s="163">
        <v>22684</v>
      </c>
      <c r="G84" s="163">
        <v>22829</v>
      </c>
      <c r="H84" s="163">
        <v>25167</v>
      </c>
      <c r="I84" s="164">
        <f t="shared" si="17"/>
        <v>0.10241359674098738</v>
      </c>
      <c r="J84" s="165">
        <f t="shared" si="18"/>
        <v>1.4962090659783822E-2</v>
      </c>
      <c r="K84" s="164">
        <f>H84/H81</f>
        <v>0.26776252792850302</v>
      </c>
    </row>
    <row r="85" spans="2:11" x14ac:dyDescent="0.25">
      <c r="B85" s="157" t="s">
        <v>107</v>
      </c>
      <c r="C85" s="158">
        <v>46196</v>
      </c>
      <c r="D85" s="158">
        <v>4472</v>
      </c>
      <c r="E85" s="158">
        <v>32454</v>
      </c>
      <c r="F85" s="158">
        <v>39806</v>
      </c>
      <c r="G85" s="158">
        <v>51630</v>
      </c>
      <c r="H85" s="158">
        <v>60479</v>
      </c>
      <c r="I85" s="159">
        <f t="shared" si="17"/>
        <v>0.1713926012008522</v>
      </c>
      <c r="J85" s="160">
        <f t="shared" si="18"/>
        <v>0.30918261321326512</v>
      </c>
      <c r="K85" s="159">
        <f>H85/H81</f>
        <v>0.64346207043302484</v>
      </c>
    </row>
    <row r="86" spans="2:11" x14ac:dyDescent="0.25">
      <c r="B86" s="162" t="s">
        <v>110</v>
      </c>
      <c r="C86" s="163">
        <v>8071</v>
      </c>
      <c r="D86" s="163">
        <v>746</v>
      </c>
      <c r="E86" s="163">
        <v>4595</v>
      </c>
      <c r="F86" s="163">
        <v>8377</v>
      </c>
      <c r="G86" s="163">
        <v>11393</v>
      </c>
      <c r="H86" s="163">
        <v>12978</v>
      </c>
      <c r="I86" s="164">
        <f t="shared" si="17"/>
        <v>0.13912051259545333</v>
      </c>
      <c r="J86" s="165">
        <f t="shared" si="18"/>
        <v>0.60797918473547274</v>
      </c>
      <c r="K86" s="164">
        <f>H86/H81</f>
        <v>0.13807851899138207</v>
      </c>
    </row>
    <row r="87" spans="2:11" x14ac:dyDescent="0.25">
      <c r="B87" s="162" t="s">
        <v>113</v>
      </c>
      <c r="C87" s="163">
        <v>16236</v>
      </c>
      <c r="D87" s="163">
        <v>421</v>
      </c>
      <c r="E87" s="163">
        <v>11137</v>
      </c>
      <c r="F87" s="163">
        <v>11583</v>
      </c>
      <c r="G87" s="163">
        <v>13286</v>
      </c>
      <c r="H87" s="163">
        <v>16010</v>
      </c>
      <c r="I87" s="164">
        <f t="shared" si="17"/>
        <v>0.20502784886346537</v>
      </c>
      <c r="J87" s="165">
        <f t="shared" si="18"/>
        <v>-1.3919684651391928E-2</v>
      </c>
      <c r="K87" s="164">
        <f>H87/H81</f>
        <v>0.17033726992233217</v>
      </c>
    </row>
    <row r="88" spans="2:11" x14ac:dyDescent="0.25">
      <c r="B88" s="162" t="s">
        <v>116</v>
      </c>
      <c r="C88" s="163">
        <v>3045</v>
      </c>
      <c r="D88" s="163">
        <v>904</v>
      </c>
      <c r="E88" s="163">
        <v>3193</v>
      </c>
      <c r="F88" s="163">
        <v>3143</v>
      </c>
      <c r="G88" s="163">
        <v>5624</v>
      </c>
      <c r="H88" s="163">
        <v>6818</v>
      </c>
      <c r="I88" s="164">
        <f t="shared" si="17"/>
        <v>0.21230440967283082</v>
      </c>
      <c r="J88" s="165">
        <f t="shared" si="18"/>
        <v>1.2390804597701148</v>
      </c>
      <c r="K88" s="164">
        <f>H88/H81</f>
        <v>7.2539631875731467E-2</v>
      </c>
    </row>
    <row r="89" spans="2:11" x14ac:dyDescent="0.25">
      <c r="B89" s="162" t="s">
        <v>123</v>
      </c>
      <c r="C89" s="163">
        <v>852</v>
      </c>
      <c r="D89" s="163">
        <v>53</v>
      </c>
      <c r="E89" s="163">
        <v>1259</v>
      </c>
      <c r="F89" s="163">
        <v>1106</v>
      </c>
      <c r="G89" s="163">
        <v>1670</v>
      </c>
      <c r="H89" s="163">
        <v>2507</v>
      </c>
      <c r="I89" s="164">
        <f t="shared" si="17"/>
        <v>0.50119760479041919</v>
      </c>
      <c r="J89" s="165">
        <f t="shared" si="18"/>
        <v>1.942488262910798</v>
      </c>
      <c r="K89" s="164">
        <f>H89/H81</f>
        <v>2.6673050324502606E-2</v>
      </c>
    </row>
    <row r="90" spans="2:11" x14ac:dyDescent="0.25">
      <c r="B90" s="162" t="s">
        <v>119</v>
      </c>
      <c r="C90" s="163">
        <v>505</v>
      </c>
      <c r="D90" s="163">
        <v>205</v>
      </c>
      <c r="E90" s="163">
        <v>1067</v>
      </c>
      <c r="F90" s="163">
        <v>498</v>
      </c>
      <c r="G90" s="163">
        <v>809</v>
      </c>
      <c r="H90" s="163">
        <v>1014</v>
      </c>
      <c r="I90" s="164">
        <f t="shared" si="17"/>
        <v>0.25339925834363419</v>
      </c>
      <c r="J90" s="165">
        <f t="shared" si="18"/>
        <v>1.0079207920792079</v>
      </c>
      <c r="K90" s="164">
        <f>H90/H81</f>
        <v>1.0788381742738589E-2</v>
      </c>
    </row>
    <row r="91" spans="2:11" x14ac:dyDescent="0.25">
      <c r="B91" s="162" t="s">
        <v>128</v>
      </c>
      <c r="C91" s="163">
        <v>786</v>
      </c>
      <c r="D91" s="163">
        <v>7</v>
      </c>
      <c r="E91" s="163">
        <v>491</v>
      </c>
      <c r="F91" s="163">
        <v>960</v>
      </c>
      <c r="G91" s="163">
        <v>719</v>
      </c>
      <c r="H91" s="163">
        <v>675</v>
      </c>
      <c r="I91" s="164">
        <f t="shared" si="17"/>
        <v>-6.1196105702364445E-2</v>
      </c>
      <c r="J91" s="165">
        <f t="shared" si="18"/>
        <v>-0.14122137404580148</v>
      </c>
      <c r="K91" s="164">
        <f>H91/H81</f>
        <v>7.1816150654324925E-3</v>
      </c>
    </row>
    <row r="92" spans="2:11" x14ac:dyDescent="0.25">
      <c r="B92" s="162" t="s">
        <v>131</v>
      </c>
      <c r="C92" s="163">
        <v>1449</v>
      </c>
      <c r="D92" s="163">
        <v>50</v>
      </c>
      <c r="E92" s="163">
        <v>358</v>
      </c>
      <c r="F92" s="163">
        <v>978</v>
      </c>
      <c r="G92" s="163">
        <v>878</v>
      </c>
      <c r="H92" s="163">
        <v>644</v>
      </c>
      <c r="I92" s="164">
        <f t="shared" si="17"/>
        <v>-0.26651480637813207</v>
      </c>
      <c r="J92" s="165">
        <f t="shared" si="18"/>
        <v>-0.55555555555555558</v>
      </c>
      <c r="K92" s="164">
        <f>H92/H81</f>
        <v>6.8517927439089264E-3</v>
      </c>
    </row>
    <row r="93" spans="2:11" x14ac:dyDescent="0.25">
      <c r="B93" s="168" t="s">
        <v>145</v>
      </c>
      <c r="C93" s="169">
        <f t="shared" ref="C93:H93" si="19">C85-SUM(C86:C92)</f>
        <v>15252</v>
      </c>
      <c r="D93" s="169">
        <f t="shared" si="19"/>
        <v>2086</v>
      </c>
      <c r="E93" s="169">
        <f t="shared" si="19"/>
        <v>10354</v>
      </c>
      <c r="F93" s="169">
        <f t="shared" si="19"/>
        <v>13161</v>
      </c>
      <c r="G93" s="169">
        <f t="shared" si="19"/>
        <v>17251</v>
      </c>
      <c r="H93" s="169">
        <f t="shared" si="19"/>
        <v>19833</v>
      </c>
      <c r="I93" s="170">
        <f t="shared" si="17"/>
        <v>0.14967248275462297</v>
      </c>
      <c r="J93" s="171">
        <f t="shared" si="18"/>
        <v>0.30035405192761599</v>
      </c>
      <c r="K93" s="170">
        <f>H93/H81</f>
        <v>0.21101180976699649</v>
      </c>
    </row>
    <row r="94" spans="2:11" x14ac:dyDescent="0.25">
      <c r="B94" s="153" t="s">
        <v>49</v>
      </c>
      <c r="C94" s="174"/>
      <c r="D94" s="174"/>
      <c r="E94" s="174"/>
      <c r="F94" s="174"/>
      <c r="G94" s="174"/>
      <c r="H94" s="174"/>
      <c r="I94" s="175"/>
      <c r="J94" s="175"/>
      <c r="K94" s="175"/>
    </row>
    <row r="95" spans="2:11" x14ac:dyDescent="0.25">
      <c r="B95" s="154" t="s">
        <v>68</v>
      </c>
      <c r="C95" s="176">
        <v>4820</v>
      </c>
      <c r="D95" s="176">
        <v>1810</v>
      </c>
      <c r="E95" s="176">
        <v>3518</v>
      </c>
      <c r="F95" s="176">
        <v>4228</v>
      </c>
      <c r="G95" s="176">
        <v>4556</v>
      </c>
      <c r="H95" s="176">
        <v>5166</v>
      </c>
      <c r="I95" s="177">
        <f t="shared" ref="I95:I107" si="20">IFERROR(H95/G95-1,"-")</f>
        <v>0.13388937664618084</v>
      </c>
      <c r="J95" s="177">
        <f t="shared" ref="J95:J107" si="21">IFERROR(H95/C95-1,"-")</f>
        <v>7.1784232365145195E-2</v>
      </c>
      <c r="K95" s="177">
        <f>H95/H95</f>
        <v>1</v>
      </c>
    </row>
    <row r="96" spans="2:11" x14ac:dyDescent="0.25">
      <c r="B96" s="157" t="s">
        <v>97</v>
      </c>
      <c r="C96" s="158">
        <v>3230</v>
      </c>
      <c r="D96" s="158">
        <v>1384</v>
      </c>
      <c r="E96" s="158">
        <v>2160</v>
      </c>
      <c r="F96" s="158">
        <v>2626</v>
      </c>
      <c r="G96" s="158">
        <v>2873</v>
      </c>
      <c r="H96" s="158">
        <v>3292</v>
      </c>
      <c r="I96" s="159">
        <f t="shared" si="20"/>
        <v>0.14584058475461181</v>
      </c>
      <c r="J96" s="160">
        <f t="shared" si="21"/>
        <v>1.9195046439628438E-2</v>
      </c>
      <c r="K96" s="159">
        <f>H96/H95</f>
        <v>0.63724351529229573</v>
      </c>
    </row>
    <row r="97" spans="2:11" x14ac:dyDescent="0.25">
      <c r="B97" s="162" t="s">
        <v>103</v>
      </c>
      <c r="C97" s="163">
        <v>1722</v>
      </c>
      <c r="D97" s="163">
        <v>566</v>
      </c>
      <c r="E97" s="163">
        <v>1201</v>
      </c>
      <c r="F97" s="163">
        <v>1070</v>
      </c>
      <c r="G97" s="163">
        <v>677</v>
      </c>
      <c r="H97" s="163">
        <v>971</v>
      </c>
      <c r="I97" s="164">
        <f t="shared" si="20"/>
        <v>0.43426883308714914</v>
      </c>
      <c r="J97" s="165">
        <f t="shared" si="21"/>
        <v>-0.43612078977932633</v>
      </c>
      <c r="K97" s="164">
        <f>H97/H95</f>
        <v>0.18795973674022454</v>
      </c>
    </row>
    <row r="98" spans="2:11" x14ac:dyDescent="0.25">
      <c r="B98" s="162" t="s">
        <v>100</v>
      </c>
      <c r="C98" s="163">
        <v>1508</v>
      </c>
      <c r="D98" s="163">
        <v>818</v>
      </c>
      <c r="E98" s="163">
        <v>959</v>
      </c>
      <c r="F98" s="163">
        <v>1556</v>
      </c>
      <c r="G98" s="163">
        <v>2196</v>
      </c>
      <c r="H98" s="163">
        <v>2321</v>
      </c>
      <c r="I98" s="164">
        <f t="shared" si="20"/>
        <v>5.6921675774134872E-2</v>
      </c>
      <c r="J98" s="165">
        <f t="shared" si="21"/>
        <v>0.53912466843501328</v>
      </c>
      <c r="K98" s="164">
        <f>H98/H95</f>
        <v>0.44928377855207124</v>
      </c>
    </row>
    <row r="99" spans="2:11" x14ac:dyDescent="0.25">
      <c r="B99" s="157" t="s">
        <v>107</v>
      </c>
      <c r="C99" s="158">
        <v>1590</v>
      </c>
      <c r="D99" s="158">
        <v>426</v>
      </c>
      <c r="E99" s="158">
        <v>1358</v>
      </c>
      <c r="F99" s="158">
        <v>1602</v>
      </c>
      <c r="G99" s="158">
        <v>1683</v>
      </c>
      <c r="H99" s="158">
        <v>1874</v>
      </c>
      <c r="I99" s="159">
        <f t="shared" si="20"/>
        <v>0.11348781937017227</v>
      </c>
      <c r="J99" s="160">
        <f t="shared" si="21"/>
        <v>0.17861635220125782</v>
      </c>
      <c r="K99" s="159">
        <f>H99/H95</f>
        <v>0.36275648470770422</v>
      </c>
    </row>
    <row r="100" spans="2:11" x14ac:dyDescent="0.25">
      <c r="B100" s="162" t="s">
        <v>110</v>
      </c>
      <c r="C100" s="163">
        <v>143</v>
      </c>
      <c r="D100" s="163">
        <v>53</v>
      </c>
      <c r="E100" s="163">
        <v>172</v>
      </c>
      <c r="F100" s="163">
        <v>182</v>
      </c>
      <c r="G100" s="163">
        <v>194</v>
      </c>
      <c r="H100" s="163">
        <v>216</v>
      </c>
      <c r="I100" s="164">
        <f t="shared" si="20"/>
        <v>0.11340206185567014</v>
      </c>
      <c r="J100" s="165">
        <f t="shared" si="21"/>
        <v>0.51048951048951041</v>
      </c>
      <c r="K100" s="164">
        <f>H100/H95</f>
        <v>4.1811846689895474E-2</v>
      </c>
    </row>
    <row r="101" spans="2:11" x14ac:dyDescent="0.25">
      <c r="B101" s="162" t="s">
        <v>113</v>
      </c>
      <c r="C101" s="163">
        <v>415</v>
      </c>
      <c r="D101" s="163">
        <v>41</v>
      </c>
      <c r="E101" s="163">
        <v>463</v>
      </c>
      <c r="F101" s="163">
        <v>360</v>
      </c>
      <c r="G101" s="163">
        <v>335</v>
      </c>
      <c r="H101" s="163">
        <v>363</v>
      </c>
      <c r="I101" s="164">
        <f t="shared" si="20"/>
        <v>8.3582089552238781E-2</v>
      </c>
      <c r="J101" s="165">
        <f t="shared" si="21"/>
        <v>-0.12530120481927709</v>
      </c>
      <c r="K101" s="164">
        <f>H101/H95</f>
        <v>7.0267131242741004E-2</v>
      </c>
    </row>
    <row r="102" spans="2:11" x14ac:dyDescent="0.25">
      <c r="B102" s="162" t="s">
        <v>116</v>
      </c>
      <c r="C102" s="163">
        <v>334</v>
      </c>
      <c r="D102" s="163">
        <v>154</v>
      </c>
      <c r="E102" s="163">
        <v>208</v>
      </c>
      <c r="F102" s="163">
        <v>224</v>
      </c>
      <c r="G102" s="163">
        <v>298</v>
      </c>
      <c r="H102" s="163">
        <v>300</v>
      </c>
      <c r="I102" s="164">
        <f t="shared" si="20"/>
        <v>6.7114093959732557E-3</v>
      </c>
      <c r="J102" s="165">
        <f t="shared" si="21"/>
        <v>-0.10179640718562877</v>
      </c>
      <c r="K102" s="164">
        <f>H102/H95</f>
        <v>5.8072009291521488E-2</v>
      </c>
    </row>
    <row r="103" spans="2:11" x14ac:dyDescent="0.25">
      <c r="B103" s="162" t="s">
        <v>123</v>
      </c>
      <c r="C103" s="163">
        <v>73</v>
      </c>
      <c r="D103" s="163">
        <v>4</v>
      </c>
      <c r="E103" s="163">
        <v>49</v>
      </c>
      <c r="F103" s="163">
        <v>84</v>
      </c>
      <c r="G103" s="163">
        <v>72</v>
      </c>
      <c r="H103" s="163">
        <v>81</v>
      </c>
      <c r="I103" s="164">
        <f t="shared" si="20"/>
        <v>0.125</v>
      </c>
      <c r="J103" s="165">
        <f t="shared" si="21"/>
        <v>0.1095890410958904</v>
      </c>
      <c r="K103" s="164">
        <f>H103/H95</f>
        <v>1.5679442508710801E-2</v>
      </c>
    </row>
    <row r="104" spans="2:11" x14ac:dyDescent="0.25">
      <c r="B104" s="162" t="s">
        <v>119</v>
      </c>
      <c r="C104" s="163">
        <v>27</v>
      </c>
      <c r="D104" s="163">
        <v>39</v>
      </c>
      <c r="E104" s="163">
        <v>66</v>
      </c>
      <c r="F104" s="163">
        <v>40</v>
      </c>
      <c r="G104" s="163">
        <v>45</v>
      </c>
      <c r="H104" s="163">
        <v>59</v>
      </c>
      <c r="I104" s="164">
        <f t="shared" si="20"/>
        <v>0.31111111111111112</v>
      </c>
      <c r="J104" s="165">
        <f t="shared" si="21"/>
        <v>1.1851851851851851</v>
      </c>
      <c r="K104" s="164">
        <f>H104/H95</f>
        <v>1.1420828493999226E-2</v>
      </c>
    </row>
    <row r="105" spans="2:11" x14ac:dyDescent="0.25">
      <c r="B105" s="162" t="s">
        <v>128</v>
      </c>
      <c r="C105" s="163">
        <v>12</v>
      </c>
      <c r="D105" s="163">
        <v>0</v>
      </c>
      <c r="E105" s="163">
        <v>31</v>
      </c>
      <c r="F105" s="163">
        <v>14</v>
      </c>
      <c r="G105" s="163">
        <v>6</v>
      </c>
      <c r="H105" s="163">
        <v>10</v>
      </c>
      <c r="I105" s="164">
        <f t="shared" si="20"/>
        <v>0.66666666666666674</v>
      </c>
      <c r="J105" s="165">
        <f t="shared" si="21"/>
        <v>-0.16666666666666663</v>
      </c>
      <c r="K105" s="164">
        <f>H105/H95</f>
        <v>1.9357336430507162E-3</v>
      </c>
    </row>
    <row r="106" spans="2:11" x14ac:dyDescent="0.25">
      <c r="B106" s="162" t="s">
        <v>131</v>
      </c>
      <c r="C106" s="163">
        <v>22</v>
      </c>
      <c r="D106" s="163">
        <v>4</v>
      </c>
      <c r="E106" s="163">
        <v>6</v>
      </c>
      <c r="F106" s="163">
        <v>11</v>
      </c>
      <c r="G106" s="163">
        <v>16</v>
      </c>
      <c r="H106" s="163">
        <v>27</v>
      </c>
      <c r="I106" s="164">
        <f t="shared" si="20"/>
        <v>0.6875</v>
      </c>
      <c r="J106" s="165">
        <f t="shared" si="21"/>
        <v>0.22727272727272729</v>
      </c>
      <c r="K106" s="164">
        <f>H106/H95</f>
        <v>5.2264808362369342E-3</v>
      </c>
    </row>
    <row r="107" spans="2:11" x14ac:dyDescent="0.25">
      <c r="B107" s="168" t="s">
        <v>145</v>
      </c>
      <c r="C107" s="169">
        <f t="shared" ref="C107:H107" si="22">C99-SUM(C100:C106)</f>
        <v>564</v>
      </c>
      <c r="D107" s="169">
        <f t="shared" si="22"/>
        <v>131</v>
      </c>
      <c r="E107" s="169">
        <f t="shared" si="22"/>
        <v>363</v>
      </c>
      <c r="F107" s="169">
        <f t="shared" si="22"/>
        <v>687</v>
      </c>
      <c r="G107" s="169">
        <f t="shared" si="22"/>
        <v>717</v>
      </c>
      <c r="H107" s="169">
        <f t="shared" si="22"/>
        <v>818</v>
      </c>
      <c r="I107" s="170">
        <f t="shared" si="20"/>
        <v>0.14086471408647139</v>
      </c>
      <c r="J107" s="171">
        <f t="shared" si="21"/>
        <v>0.45035460992907805</v>
      </c>
      <c r="K107" s="170">
        <f>H107/H95</f>
        <v>0.1583430120015486</v>
      </c>
    </row>
    <row r="108" spans="2:11" x14ac:dyDescent="0.25">
      <c r="B108" s="153" t="s">
        <v>50</v>
      </c>
      <c r="C108" s="174"/>
      <c r="D108" s="174"/>
      <c r="E108" s="174"/>
      <c r="F108" s="174"/>
      <c r="G108" s="174"/>
      <c r="H108" s="174"/>
      <c r="I108" s="175"/>
      <c r="J108" s="175"/>
      <c r="K108" s="175"/>
    </row>
    <row r="109" spans="2:11" x14ac:dyDescent="0.25">
      <c r="B109" s="154" t="s">
        <v>68</v>
      </c>
      <c r="C109" s="176">
        <v>14064</v>
      </c>
      <c r="D109" s="176">
        <v>5132</v>
      </c>
      <c r="E109" s="176">
        <v>15495</v>
      </c>
      <c r="F109" s="176">
        <v>22985</v>
      </c>
      <c r="G109" s="176">
        <v>29771</v>
      </c>
      <c r="H109" s="176">
        <v>24336</v>
      </c>
      <c r="I109" s="177">
        <f t="shared" ref="I109:I121" si="23">IFERROR(H109/G109-1,"-")</f>
        <v>-0.18256020959994623</v>
      </c>
      <c r="J109" s="177">
        <f t="shared" ref="J109:J121" si="24">IFERROR(H109/C109-1,"-")</f>
        <v>0.7303754266211604</v>
      </c>
      <c r="K109" s="177">
        <f>H109/H109</f>
        <v>1</v>
      </c>
    </row>
    <row r="110" spans="2:11" x14ac:dyDescent="0.25">
      <c r="B110" s="157" t="s">
        <v>97</v>
      </c>
      <c r="C110" s="158">
        <v>3003</v>
      </c>
      <c r="D110" s="158">
        <v>2597</v>
      </c>
      <c r="E110" s="158">
        <v>2156</v>
      </c>
      <c r="F110" s="158">
        <v>4883</v>
      </c>
      <c r="G110" s="158">
        <v>6370</v>
      </c>
      <c r="H110" s="158">
        <v>4123</v>
      </c>
      <c r="I110" s="159">
        <f t="shared" si="23"/>
        <v>-0.35274725274725272</v>
      </c>
      <c r="J110" s="160">
        <f t="shared" si="24"/>
        <v>0.37296037296037299</v>
      </c>
      <c r="K110" s="159">
        <f>H110/H109</f>
        <v>0.1694197896120973</v>
      </c>
    </row>
    <row r="111" spans="2:11" x14ac:dyDescent="0.25">
      <c r="B111" s="162" t="s">
        <v>103</v>
      </c>
      <c r="C111" s="163">
        <v>1255</v>
      </c>
      <c r="D111" s="163">
        <v>729</v>
      </c>
      <c r="E111" s="163">
        <v>341</v>
      </c>
      <c r="F111" s="163">
        <v>1566</v>
      </c>
      <c r="G111" s="163">
        <v>1565</v>
      </c>
      <c r="H111" s="163">
        <v>1459</v>
      </c>
      <c r="I111" s="164">
        <f t="shared" si="23"/>
        <v>-6.7731629392971282E-2</v>
      </c>
      <c r="J111" s="165">
        <f t="shared" si="24"/>
        <v>0.16254980079681269</v>
      </c>
      <c r="K111" s="164">
        <f>H111/H109</f>
        <v>5.9952333990795532E-2</v>
      </c>
    </row>
    <row r="112" spans="2:11" x14ac:dyDescent="0.25">
      <c r="B112" s="162" t="s">
        <v>100</v>
      </c>
      <c r="C112" s="163">
        <v>1748</v>
      </c>
      <c r="D112" s="163">
        <v>1868</v>
      </c>
      <c r="E112" s="163">
        <v>1815</v>
      </c>
      <c r="F112" s="163">
        <v>3317</v>
      </c>
      <c r="G112" s="163">
        <v>4805</v>
      </c>
      <c r="H112" s="163">
        <v>2664</v>
      </c>
      <c r="I112" s="164">
        <f t="shared" si="23"/>
        <v>-0.4455775234131113</v>
      </c>
      <c r="J112" s="165">
        <f t="shared" si="24"/>
        <v>0.52402745995423339</v>
      </c>
      <c r="K112" s="164">
        <f>H112/H109</f>
        <v>0.10946745562130178</v>
      </c>
    </row>
    <row r="113" spans="2:11" x14ac:dyDescent="0.25">
      <c r="B113" s="157" t="s">
        <v>107</v>
      </c>
      <c r="C113" s="158">
        <v>11061</v>
      </c>
      <c r="D113" s="158">
        <v>2535</v>
      </c>
      <c r="E113" s="158">
        <v>13339</v>
      </c>
      <c r="F113" s="158">
        <v>18102</v>
      </c>
      <c r="G113" s="158">
        <v>23401</v>
      </c>
      <c r="H113" s="158">
        <v>20213</v>
      </c>
      <c r="I113" s="159">
        <f t="shared" si="23"/>
        <v>-0.13623349429511555</v>
      </c>
      <c r="J113" s="160">
        <f t="shared" si="24"/>
        <v>0.82741162643522292</v>
      </c>
      <c r="K113" s="159">
        <f>H113/H109</f>
        <v>0.83058021038790275</v>
      </c>
    </row>
    <row r="114" spans="2:11" x14ac:dyDescent="0.25">
      <c r="B114" s="162" t="s">
        <v>110</v>
      </c>
      <c r="C114" s="163">
        <v>6099</v>
      </c>
      <c r="D114" s="163">
        <v>1543</v>
      </c>
      <c r="E114" s="163">
        <v>8148</v>
      </c>
      <c r="F114" s="163">
        <v>11873</v>
      </c>
      <c r="G114" s="163">
        <v>16951</v>
      </c>
      <c r="H114" s="163">
        <v>12496</v>
      </c>
      <c r="I114" s="164">
        <f t="shared" si="23"/>
        <v>-0.26281635301752104</v>
      </c>
      <c r="J114" s="165">
        <f t="shared" si="24"/>
        <v>1.0488604689293326</v>
      </c>
      <c r="K114" s="164">
        <f>H114/H109</f>
        <v>0.51347797501643655</v>
      </c>
    </row>
    <row r="115" spans="2:11" x14ac:dyDescent="0.25">
      <c r="B115" s="162" t="s">
        <v>113</v>
      </c>
      <c r="C115" s="163">
        <v>904</v>
      </c>
      <c r="D115" s="163">
        <v>102</v>
      </c>
      <c r="E115" s="163">
        <v>776</v>
      </c>
      <c r="F115" s="163">
        <v>567</v>
      </c>
      <c r="G115" s="163">
        <v>688</v>
      </c>
      <c r="H115" s="163">
        <v>845</v>
      </c>
      <c r="I115" s="164">
        <f t="shared" si="23"/>
        <v>0.22819767441860472</v>
      </c>
      <c r="J115" s="165">
        <f t="shared" si="24"/>
        <v>-6.5265486725663679E-2</v>
      </c>
      <c r="K115" s="164">
        <f>H115/H109</f>
        <v>3.4722222222222224E-2</v>
      </c>
    </row>
    <row r="116" spans="2:11" x14ac:dyDescent="0.25">
      <c r="B116" s="162" t="s">
        <v>116</v>
      </c>
      <c r="C116" s="163">
        <v>1167</v>
      </c>
      <c r="D116" s="163">
        <v>342</v>
      </c>
      <c r="E116" s="163">
        <v>817</v>
      </c>
      <c r="F116" s="163">
        <v>1241</v>
      </c>
      <c r="G116" s="163">
        <v>913</v>
      </c>
      <c r="H116" s="163">
        <v>1845</v>
      </c>
      <c r="I116" s="164">
        <f t="shared" si="23"/>
        <v>1.0208105147864184</v>
      </c>
      <c r="J116" s="165">
        <f t="shared" si="24"/>
        <v>0.58097686375321334</v>
      </c>
      <c r="K116" s="164">
        <f>H116/H109</f>
        <v>7.581360946745562E-2</v>
      </c>
    </row>
    <row r="117" spans="2:11" x14ac:dyDescent="0.25">
      <c r="B117" s="162" t="s">
        <v>123</v>
      </c>
      <c r="C117" s="163">
        <v>303</v>
      </c>
      <c r="D117" s="163">
        <v>50</v>
      </c>
      <c r="E117" s="163">
        <v>705</v>
      </c>
      <c r="F117" s="163">
        <v>559</v>
      </c>
      <c r="G117" s="163">
        <v>1004</v>
      </c>
      <c r="H117" s="163">
        <v>833</v>
      </c>
      <c r="I117" s="164">
        <f t="shared" si="23"/>
        <v>-0.17031872509960155</v>
      </c>
      <c r="J117" s="165">
        <f t="shared" si="24"/>
        <v>1.7491749174917492</v>
      </c>
      <c r="K117" s="164">
        <f>H117/H109</f>
        <v>3.422912557527942E-2</v>
      </c>
    </row>
    <row r="118" spans="2:11" x14ac:dyDescent="0.25">
      <c r="B118" s="162" t="s">
        <v>119</v>
      </c>
      <c r="C118" s="163">
        <v>258</v>
      </c>
      <c r="D118" s="163">
        <v>254</v>
      </c>
      <c r="E118" s="163">
        <v>754</v>
      </c>
      <c r="F118" s="163">
        <v>417</v>
      </c>
      <c r="G118" s="163">
        <v>480</v>
      </c>
      <c r="H118" s="163">
        <v>690</v>
      </c>
      <c r="I118" s="164">
        <f t="shared" si="23"/>
        <v>0.4375</v>
      </c>
      <c r="J118" s="165">
        <f t="shared" si="24"/>
        <v>1.6744186046511627</v>
      </c>
      <c r="K118" s="164">
        <f>H118/H109</f>
        <v>2.8353057199211044E-2</v>
      </c>
    </row>
    <row r="119" spans="2:11" x14ac:dyDescent="0.25">
      <c r="B119" s="162" t="s">
        <v>128</v>
      </c>
      <c r="C119" s="163">
        <v>54</v>
      </c>
      <c r="D119" s="163">
        <v>0</v>
      </c>
      <c r="E119" s="163">
        <v>78</v>
      </c>
      <c r="F119" s="163">
        <v>388</v>
      </c>
      <c r="G119" s="163">
        <v>99</v>
      </c>
      <c r="H119" s="163">
        <v>61</v>
      </c>
      <c r="I119" s="164">
        <f t="shared" si="23"/>
        <v>-0.38383838383838387</v>
      </c>
      <c r="J119" s="165">
        <f t="shared" si="24"/>
        <v>0.12962962962962954</v>
      </c>
      <c r="K119" s="164">
        <f>H119/H109</f>
        <v>2.5065746219592373E-3</v>
      </c>
    </row>
    <row r="120" spans="2:11" x14ac:dyDescent="0.25">
      <c r="B120" s="162" t="s">
        <v>131</v>
      </c>
      <c r="C120" s="163">
        <v>96</v>
      </c>
      <c r="D120" s="163">
        <v>8</v>
      </c>
      <c r="E120" s="163">
        <v>62</v>
      </c>
      <c r="F120" s="163">
        <v>58</v>
      </c>
      <c r="G120" s="163">
        <v>40</v>
      </c>
      <c r="H120" s="163">
        <v>47</v>
      </c>
      <c r="I120" s="164">
        <f t="shared" si="23"/>
        <v>0.17500000000000004</v>
      </c>
      <c r="J120" s="165">
        <f t="shared" si="24"/>
        <v>-0.51041666666666674</v>
      </c>
      <c r="K120" s="164">
        <f>H120/H109</f>
        <v>1.9312952005259697E-3</v>
      </c>
    </row>
    <row r="121" spans="2:11" x14ac:dyDescent="0.25">
      <c r="B121" s="168" t="s">
        <v>145</v>
      </c>
      <c r="C121" s="169">
        <f t="shared" ref="C121:H121" si="25">C113-SUM(C114:C120)</f>
        <v>2180</v>
      </c>
      <c r="D121" s="169">
        <f t="shared" si="25"/>
        <v>236</v>
      </c>
      <c r="E121" s="169">
        <f t="shared" si="25"/>
        <v>1999</v>
      </c>
      <c r="F121" s="169">
        <f t="shared" si="25"/>
        <v>2999</v>
      </c>
      <c r="G121" s="169">
        <f t="shared" si="25"/>
        <v>3226</v>
      </c>
      <c r="H121" s="169">
        <f t="shared" si="25"/>
        <v>3396</v>
      </c>
      <c r="I121" s="170">
        <f t="shared" si="23"/>
        <v>5.2696838189708606E-2</v>
      </c>
      <c r="J121" s="171">
        <f t="shared" si="24"/>
        <v>0.55779816513761471</v>
      </c>
      <c r="K121" s="170">
        <f>H121/H109</f>
        <v>0.13954635108481261</v>
      </c>
    </row>
    <row r="122" spans="2:11" x14ac:dyDescent="0.25">
      <c r="B122" s="153" t="s">
        <v>51</v>
      </c>
      <c r="C122" s="174"/>
      <c r="D122" s="174"/>
      <c r="E122" s="174"/>
      <c r="F122" s="174"/>
      <c r="G122" s="174"/>
      <c r="H122" s="174"/>
      <c r="I122" s="175"/>
      <c r="J122" s="175"/>
      <c r="K122" s="175"/>
    </row>
    <row r="123" spans="2:11" x14ac:dyDescent="0.25">
      <c r="B123" s="154" t="s">
        <v>68</v>
      </c>
      <c r="C123" s="176">
        <v>19444</v>
      </c>
      <c r="D123" s="176">
        <v>9540</v>
      </c>
      <c r="E123" s="176">
        <v>20259</v>
      </c>
      <c r="F123" s="176">
        <v>22673</v>
      </c>
      <c r="G123" s="176">
        <v>21328</v>
      </c>
      <c r="H123" s="176">
        <v>20067</v>
      </c>
      <c r="I123" s="177">
        <f t="shared" ref="I123:I135" si="26">IFERROR(H123/G123-1,"-")</f>
        <v>-5.9124156039009779E-2</v>
      </c>
      <c r="J123" s="177">
        <f t="shared" ref="J123:J135" si="27">IFERROR(H123/C123-1,"-")</f>
        <v>3.2040732359596813E-2</v>
      </c>
      <c r="K123" s="177">
        <f>H123/H123</f>
        <v>1</v>
      </c>
    </row>
    <row r="124" spans="2:11" x14ac:dyDescent="0.25">
      <c r="B124" s="157" t="s">
        <v>97</v>
      </c>
      <c r="C124" s="158">
        <v>11233</v>
      </c>
      <c r="D124" s="158">
        <v>6895</v>
      </c>
      <c r="E124" s="158">
        <v>12929</v>
      </c>
      <c r="F124" s="158">
        <v>13547</v>
      </c>
      <c r="G124" s="158">
        <v>14315</v>
      </c>
      <c r="H124" s="158">
        <v>13116</v>
      </c>
      <c r="I124" s="159">
        <f t="shared" si="26"/>
        <v>-8.3758295494236856E-2</v>
      </c>
      <c r="J124" s="160">
        <f t="shared" si="27"/>
        <v>0.16763108697587459</v>
      </c>
      <c r="K124" s="159">
        <f>H124/H123</f>
        <v>0.65361040514277169</v>
      </c>
    </row>
    <row r="125" spans="2:11" x14ac:dyDescent="0.25">
      <c r="B125" s="162" t="s">
        <v>103</v>
      </c>
      <c r="C125" s="163">
        <v>5792</v>
      </c>
      <c r="D125" s="163">
        <v>2852</v>
      </c>
      <c r="E125" s="163">
        <v>6685</v>
      </c>
      <c r="F125" s="163">
        <v>6793</v>
      </c>
      <c r="G125" s="163">
        <v>7058</v>
      </c>
      <c r="H125" s="163">
        <v>5094</v>
      </c>
      <c r="I125" s="164">
        <f t="shared" si="26"/>
        <v>-0.27826579767639559</v>
      </c>
      <c r="J125" s="165">
        <f t="shared" si="27"/>
        <v>-0.12051104972375692</v>
      </c>
      <c r="K125" s="164">
        <f>H125/H123</f>
        <v>0.25384960382717897</v>
      </c>
    </row>
    <row r="126" spans="2:11" x14ac:dyDescent="0.25">
      <c r="B126" s="162" t="s">
        <v>100</v>
      </c>
      <c r="C126" s="163">
        <v>5441</v>
      </c>
      <c r="D126" s="163">
        <v>4043</v>
      </c>
      <c r="E126" s="163">
        <v>6244</v>
      </c>
      <c r="F126" s="163">
        <v>6754</v>
      </c>
      <c r="G126" s="163">
        <v>7257</v>
      </c>
      <c r="H126" s="163">
        <v>8022</v>
      </c>
      <c r="I126" s="164">
        <f t="shared" si="26"/>
        <v>0.10541546093427034</v>
      </c>
      <c r="J126" s="165">
        <f t="shared" si="27"/>
        <v>0.47436133063775032</v>
      </c>
      <c r="K126" s="164">
        <f>H126/H123</f>
        <v>0.39976080131559277</v>
      </c>
    </row>
    <row r="127" spans="2:11" x14ac:dyDescent="0.25">
      <c r="B127" s="157" t="s">
        <v>107</v>
      </c>
      <c r="C127" s="158">
        <v>8211</v>
      </c>
      <c r="D127" s="158">
        <v>2645</v>
      </c>
      <c r="E127" s="158">
        <v>7330</v>
      </c>
      <c r="F127" s="158">
        <v>9126</v>
      </c>
      <c r="G127" s="158">
        <v>7013</v>
      </c>
      <c r="H127" s="158">
        <v>6951</v>
      </c>
      <c r="I127" s="159">
        <f t="shared" si="26"/>
        <v>-8.8407243690289405E-3</v>
      </c>
      <c r="J127" s="160">
        <f t="shared" si="27"/>
        <v>-0.15345268542199486</v>
      </c>
      <c r="K127" s="159">
        <f>H127/H123</f>
        <v>0.34638959485722831</v>
      </c>
    </row>
    <row r="128" spans="2:11" x14ac:dyDescent="0.25">
      <c r="B128" s="162" t="s">
        <v>110</v>
      </c>
      <c r="C128" s="163">
        <v>681</v>
      </c>
      <c r="D128" s="163">
        <v>153</v>
      </c>
      <c r="E128" s="163">
        <v>620</v>
      </c>
      <c r="F128" s="163">
        <v>1017</v>
      </c>
      <c r="G128" s="163">
        <v>898</v>
      </c>
      <c r="H128" s="163">
        <v>663</v>
      </c>
      <c r="I128" s="164">
        <f t="shared" si="26"/>
        <v>-0.26169265033407574</v>
      </c>
      <c r="J128" s="165">
        <f t="shared" si="27"/>
        <v>-2.6431718061673992E-2</v>
      </c>
      <c r="K128" s="164">
        <f>H128/H123</f>
        <v>3.3039318283749439E-2</v>
      </c>
    </row>
    <row r="129" spans="2:11" x14ac:dyDescent="0.25">
      <c r="B129" s="162" t="s">
        <v>113</v>
      </c>
      <c r="C129" s="163">
        <v>818</v>
      </c>
      <c r="D129" s="163">
        <v>154</v>
      </c>
      <c r="E129" s="163">
        <v>1001</v>
      </c>
      <c r="F129" s="163">
        <v>1177</v>
      </c>
      <c r="G129" s="163">
        <v>952</v>
      </c>
      <c r="H129" s="163">
        <v>895</v>
      </c>
      <c r="I129" s="164">
        <f t="shared" si="26"/>
        <v>-5.9873949579831942E-2</v>
      </c>
      <c r="J129" s="165">
        <f t="shared" si="27"/>
        <v>9.4132029339853318E-2</v>
      </c>
      <c r="K129" s="164">
        <f>H129/H123</f>
        <v>4.460058803009917E-2</v>
      </c>
    </row>
    <row r="130" spans="2:11" x14ac:dyDescent="0.25">
      <c r="B130" s="162" t="s">
        <v>116</v>
      </c>
      <c r="C130" s="163">
        <v>607</v>
      </c>
      <c r="D130" s="163">
        <v>205</v>
      </c>
      <c r="E130" s="163">
        <v>655</v>
      </c>
      <c r="F130" s="163">
        <v>677</v>
      </c>
      <c r="G130" s="163">
        <v>745</v>
      </c>
      <c r="H130" s="163">
        <v>710</v>
      </c>
      <c r="I130" s="164">
        <f t="shared" si="26"/>
        <v>-4.6979865771812124E-2</v>
      </c>
      <c r="J130" s="165">
        <f t="shared" si="27"/>
        <v>0.16968698517298186</v>
      </c>
      <c r="K130" s="164">
        <f>H130/H123</f>
        <v>3.5381472068570292E-2</v>
      </c>
    </row>
    <row r="131" spans="2:11" x14ac:dyDescent="0.25">
      <c r="B131" s="162" t="s">
        <v>123</v>
      </c>
      <c r="C131" s="163">
        <v>114</v>
      </c>
      <c r="D131" s="163">
        <v>30</v>
      </c>
      <c r="E131" s="163">
        <v>171</v>
      </c>
      <c r="F131" s="163">
        <v>136</v>
      </c>
      <c r="G131" s="163">
        <v>165</v>
      </c>
      <c r="H131" s="163">
        <v>130</v>
      </c>
      <c r="I131" s="164">
        <f t="shared" si="26"/>
        <v>-0.21212121212121215</v>
      </c>
      <c r="J131" s="165">
        <f t="shared" si="27"/>
        <v>0.14035087719298245</v>
      </c>
      <c r="K131" s="164">
        <f>H131/H123</f>
        <v>6.4782977026959683E-3</v>
      </c>
    </row>
    <row r="132" spans="2:11" x14ac:dyDescent="0.25">
      <c r="B132" s="162" t="s">
        <v>119</v>
      </c>
      <c r="C132" s="163">
        <v>113</v>
      </c>
      <c r="D132" s="163">
        <v>49</v>
      </c>
      <c r="E132" s="163">
        <v>181</v>
      </c>
      <c r="F132" s="163">
        <v>116</v>
      </c>
      <c r="G132" s="163">
        <v>138</v>
      </c>
      <c r="H132" s="163">
        <v>158</v>
      </c>
      <c r="I132" s="164">
        <f t="shared" si="26"/>
        <v>0.14492753623188404</v>
      </c>
      <c r="J132" s="165">
        <f t="shared" si="27"/>
        <v>0.39823008849557517</v>
      </c>
      <c r="K132" s="164">
        <f>H132/H123</f>
        <v>7.8736233617381773E-3</v>
      </c>
    </row>
    <row r="133" spans="2:11" x14ac:dyDescent="0.25">
      <c r="B133" s="162" t="s">
        <v>128</v>
      </c>
      <c r="C133" s="163">
        <v>109</v>
      </c>
      <c r="D133" s="163">
        <v>15</v>
      </c>
      <c r="E133" s="163">
        <v>111</v>
      </c>
      <c r="F133" s="163">
        <v>144</v>
      </c>
      <c r="G133" s="163">
        <v>115</v>
      </c>
      <c r="H133" s="163">
        <v>114</v>
      </c>
      <c r="I133" s="164">
        <f t="shared" si="26"/>
        <v>-8.6956521739129933E-3</v>
      </c>
      <c r="J133" s="165">
        <f t="shared" si="27"/>
        <v>4.587155963302747E-2</v>
      </c>
      <c r="K133" s="164">
        <f>H133/H123</f>
        <v>5.6809687546718491E-3</v>
      </c>
    </row>
    <row r="134" spans="2:11" x14ac:dyDescent="0.25">
      <c r="B134" s="162" t="s">
        <v>131</v>
      </c>
      <c r="C134" s="163">
        <v>256</v>
      </c>
      <c r="D134" s="163">
        <v>20</v>
      </c>
      <c r="E134" s="163">
        <v>131</v>
      </c>
      <c r="F134" s="163">
        <v>164</v>
      </c>
      <c r="G134" s="163">
        <v>244</v>
      </c>
      <c r="H134" s="163">
        <v>228</v>
      </c>
      <c r="I134" s="164">
        <f t="shared" si="26"/>
        <v>-6.557377049180324E-2</v>
      </c>
      <c r="J134" s="165">
        <f t="shared" si="27"/>
        <v>-0.109375</v>
      </c>
      <c r="K134" s="164">
        <f>H134/H123</f>
        <v>1.1361937509343698E-2</v>
      </c>
    </row>
    <row r="135" spans="2:11" x14ac:dyDescent="0.25">
      <c r="B135" s="168" t="s">
        <v>145</v>
      </c>
      <c r="C135" s="169">
        <f t="shared" ref="C135:H135" si="28">C127-SUM(C128:C134)</f>
        <v>5513</v>
      </c>
      <c r="D135" s="169">
        <f t="shared" si="28"/>
        <v>2019</v>
      </c>
      <c r="E135" s="169">
        <f t="shared" si="28"/>
        <v>4460</v>
      </c>
      <c r="F135" s="169">
        <f t="shared" si="28"/>
        <v>5695</v>
      </c>
      <c r="G135" s="169">
        <f t="shared" si="28"/>
        <v>3756</v>
      </c>
      <c r="H135" s="169">
        <f t="shared" si="28"/>
        <v>4053</v>
      </c>
      <c r="I135" s="170">
        <f t="shared" si="26"/>
        <v>7.9073482428114961E-2</v>
      </c>
      <c r="J135" s="171">
        <f t="shared" si="27"/>
        <v>-0.26482858697623801</v>
      </c>
      <c r="K135" s="170">
        <f>H135/H123</f>
        <v>0.20197338914635971</v>
      </c>
    </row>
    <row r="136" spans="2:11" x14ac:dyDescent="0.25">
      <c r="B136" s="153" t="s">
        <v>52</v>
      </c>
      <c r="C136" s="174"/>
      <c r="D136" s="174"/>
      <c r="E136" s="174"/>
      <c r="F136" s="174"/>
      <c r="G136" s="174"/>
      <c r="H136" s="174"/>
      <c r="I136" s="175"/>
      <c r="J136" s="175"/>
      <c r="K136" s="175"/>
    </row>
    <row r="137" spans="2:11" x14ac:dyDescent="0.25">
      <c r="B137" s="154" t="s">
        <v>68</v>
      </c>
      <c r="C137" s="176">
        <v>26561</v>
      </c>
      <c r="D137" s="176">
        <v>7040</v>
      </c>
      <c r="E137" s="176">
        <v>25271</v>
      </c>
      <c r="F137" s="176">
        <v>25947</v>
      </c>
      <c r="G137" s="176">
        <v>29384</v>
      </c>
      <c r="H137" s="176">
        <v>31676</v>
      </c>
      <c r="I137" s="177">
        <f t="shared" ref="I137:I149" si="29">IFERROR(H137/G137-1,"-")</f>
        <v>7.8001633542063686E-2</v>
      </c>
      <c r="J137" s="177">
        <f t="shared" ref="J137:J149" si="30">IFERROR(H137/C137-1,"-")</f>
        <v>0.19257558073867709</v>
      </c>
      <c r="K137" s="177">
        <f>H137/H137</f>
        <v>1</v>
      </c>
    </row>
    <row r="138" spans="2:11" x14ac:dyDescent="0.25">
      <c r="B138" s="157" t="s">
        <v>97</v>
      </c>
      <c r="C138" s="158">
        <v>4139</v>
      </c>
      <c r="D138" s="158">
        <v>3911</v>
      </c>
      <c r="E138" s="158">
        <v>4503</v>
      </c>
      <c r="F138" s="158">
        <v>1973</v>
      </c>
      <c r="G138" s="158">
        <v>2519</v>
      </c>
      <c r="H138" s="158">
        <v>3687</v>
      </c>
      <c r="I138" s="159">
        <f t="shared" si="29"/>
        <v>0.46367606192933697</v>
      </c>
      <c r="J138" s="160">
        <f t="shared" si="30"/>
        <v>-0.10920512201014743</v>
      </c>
      <c r="K138" s="159">
        <f>H138/H137</f>
        <v>0.11639727238287663</v>
      </c>
    </row>
    <row r="139" spans="2:11" x14ac:dyDescent="0.25">
      <c r="B139" s="162" t="s">
        <v>103</v>
      </c>
      <c r="C139" s="163">
        <v>1975</v>
      </c>
      <c r="D139" s="163">
        <v>3333</v>
      </c>
      <c r="E139" s="163">
        <v>3429</v>
      </c>
      <c r="F139" s="163">
        <v>1308</v>
      </c>
      <c r="G139" s="163">
        <v>1721</v>
      </c>
      <c r="H139" s="163">
        <v>2633</v>
      </c>
      <c r="I139" s="164">
        <f t="shared" si="29"/>
        <v>0.5299244625217896</v>
      </c>
      <c r="J139" s="165">
        <f t="shared" si="30"/>
        <v>0.3331645569620254</v>
      </c>
      <c r="K139" s="164">
        <f>H139/H137</f>
        <v>8.3122869049122361E-2</v>
      </c>
    </row>
    <row r="140" spans="2:11" x14ac:dyDescent="0.25">
      <c r="B140" s="162" t="s">
        <v>100</v>
      </c>
      <c r="C140" s="163">
        <v>2164</v>
      </c>
      <c r="D140" s="163">
        <v>578</v>
      </c>
      <c r="E140" s="163">
        <v>1074</v>
      </c>
      <c r="F140" s="163">
        <v>665</v>
      </c>
      <c r="G140" s="163">
        <v>798</v>
      </c>
      <c r="H140" s="163">
        <v>1054</v>
      </c>
      <c r="I140" s="164">
        <f t="shared" si="29"/>
        <v>0.32080200501253131</v>
      </c>
      <c r="J140" s="165">
        <f t="shared" si="30"/>
        <v>-0.51293900184842878</v>
      </c>
      <c r="K140" s="164">
        <f>H140/H137</f>
        <v>3.3274403333754261E-2</v>
      </c>
    </row>
    <row r="141" spans="2:11" x14ac:dyDescent="0.25">
      <c r="B141" s="157" t="s">
        <v>107</v>
      </c>
      <c r="C141" s="158">
        <v>22422</v>
      </c>
      <c r="D141" s="158">
        <v>3129</v>
      </c>
      <c r="E141" s="158">
        <v>20768</v>
      </c>
      <c r="F141" s="158">
        <v>23974</v>
      </c>
      <c r="G141" s="158">
        <v>26865</v>
      </c>
      <c r="H141" s="158">
        <v>27989</v>
      </c>
      <c r="I141" s="159">
        <f t="shared" si="29"/>
        <v>4.1838823748371556E-2</v>
      </c>
      <c r="J141" s="160">
        <f t="shared" si="30"/>
        <v>0.24828293640174826</v>
      </c>
      <c r="K141" s="159">
        <f>H141/H137</f>
        <v>0.88360272761712333</v>
      </c>
    </row>
    <row r="142" spans="2:11" x14ac:dyDescent="0.25">
      <c r="B142" s="162" t="s">
        <v>110</v>
      </c>
      <c r="C142" s="163">
        <v>11652</v>
      </c>
      <c r="D142" s="163">
        <v>727</v>
      </c>
      <c r="E142" s="163">
        <v>7645</v>
      </c>
      <c r="F142" s="163">
        <v>11480</v>
      </c>
      <c r="G142" s="163">
        <v>12844</v>
      </c>
      <c r="H142" s="163">
        <v>13327</v>
      </c>
      <c r="I142" s="164">
        <f t="shared" si="29"/>
        <v>3.7605107443164032E-2</v>
      </c>
      <c r="J142" s="165">
        <f t="shared" si="30"/>
        <v>0.14375214555441129</v>
      </c>
      <c r="K142" s="164">
        <f>H142/H137</f>
        <v>0.42072862735193839</v>
      </c>
    </row>
    <row r="143" spans="2:11" x14ac:dyDescent="0.25">
      <c r="B143" s="162" t="s">
        <v>113</v>
      </c>
      <c r="C143" s="163">
        <v>1770</v>
      </c>
      <c r="D143" s="163">
        <v>201</v>
      </c>
      <c r="E143" s="163">
        <v>2033</v>
      </c>
      <c r="F143" s="163">
        <v>1887</v>
      </c>
      <c r="G143" s="163">
        <v>2549</v>
      </c>
      <c r="H143" s="163">
        <v>2369</v>
      </c>
      <c r="I143" s="164">
        <f t="shared" si="29"/>
        <v>-7.0615927814829393E-2</v>
      </c>
      <c r="J143" s="165">
        <f t="shared" si="30"/>
        <v>0.33841807909604515</v>
      </c>
      <c r="K143" s="164">
        <f>H143/H137</f>
        <v>7.4788483394367972E-2</v>
      </c>
    </row>
    <row r="144" spans="2:11" x14ac:dyDescent="0.25">
      <c r="B144" s="162" t="s">
        <v>116</v>
      </c>
      <c r="C144" s="163">
        <v>2238</v>
      </c>
      <c r="D144" s="163">
        <v>913</v>
      </c>
      <c r="E144" s="163">
        <v>3065</v>
      </c>
      <c r="F144" s="163">
        <v>2954</v>
      </c>
      <c r="G144" s="163">
        <v>2891</v>
      </c>
      <c r="H144" s="163">
        <v>3079</v>
      </c>
      <c r="I144" s="164">
        <f t="shared" si="29"/>
        <v>6.5029401591145009E-2</v>
      </c>
      <c r="J144" s="165">
        <f t="shared" si="30"/>
        <v>0.37578194816800714</v>
      </c>
      <c r="K144" s="164">
        <f>H144/H137</f>
        <v>9.720292966283621E-2</v>
      </c>
    </row>
    <row r="145" spans="2:11" x14ac:dyDescent="0.25">
      <c r="B145" s="162" t="s">
        <v>123</v>
      </c>
      <c r="C145" s="163">
        <v>391</v>
      </c>
      <c r="D145" s="163">
        <v>19</v>
      </c>
      <c r="E145" s="163">
        <v>1352</v>
      </c>
      <c r="F145" s="163">
        <v>839</v>
      </c>
      <c r="G145" s="163">
        <v>981</v>
      </c>
      <c r="H145" s="163">
        <v>833</v>
      </c>
      <c r="I145" s="164">
        <f t="shared" si="29"/>
        <v>-0.15086646279306826</v>
      </c>
      <c r="J145" s="165">
        <f t="shared" si="30"/>
        <v>1.1304347826086958</v>
      </c>
      <c r="K145" s="164">
        <f>H145/H137</f>
        <v>2.6297512312160626E-2</v>
      </c>
    </row>
    <row r="146" spans="2:11" x14ac:dyDescent="0.25">
      <c r="B146" s="162" t="s">
        <v>119</v>
      </c>
      <c r="C146" s="163">
        <v>331</v>
      </c>
      <c r="D146" s="163">
        <v>121</v>
      </c>
      <c r="E146" s="163">
        <v>470</v>
      </c>
      <c r="F146" s="163">
        <v>414</v>
      </c>
      <c r="G146" s="163">
        <v>717</v>
      </c>
      <c r="H146" s="163">
        <v>382</v>
      </c>
      <c r="I146" s="164">
        <f t="shared" si="29"/>
        <v>-0.46722454672245473</v>
      </c>
      <c r="J146" s="165">
        <f t="shared" si="30"/>
        <v>0.15407854984894254</v>
      </c>
      <c r="K146" s="164">
        <f>H146/H137</f>
        <v>1.2059603485288546E-2</v>
      </c>
    </row>
    <row r="147" spans="2:11" x14ac:dyDescent="0.25">
      <c r="B147" s="162" t="s">
        <v>128</v>
      </c>
      <c r="C147" s="163">
        <v>257</v>
      </c>
      <c r="D147" s="163">
        <v>2</v>
      </c>
      <c r="E147" s="163">
        <v>287</v>
      </c>
      <c r="F147" s="163">
        <v>90</v>
      </c>
      <c r="G147" s="163">
        <v>79</v>
      </c>
      <c r="H147" s="163">
        <v>182</v>
      </c>
      <c r="I147" s="164">
        <f t="shared" si="29"/>
        <v>1.3037974683544302</v>
      </c>
      <c r="J147" s="165">
        <f t="shared" si="30"/>
        <v>-0.29182879377431903</v>
      </c>
      <c r="K147" s="164">
        <f>H147/H137</f>
        <v>5.7456749589594649E-3</v>
      </c>
    </row>
    <row r="148" spans="2:11" x14ac:dyDescent="0.25">
      <c r="B148" s="162" t="s">
        <v>131</v>
      </c>
      <c r="C148" s="163">
        <v>305</v>
      </c>
      <c r="D148" s="163">
        <v>57</v>
      </c>
      <c r="E148" s="163">
        <v>142</v>
      </c>
      <c r="F148" s="163">
        <v>151</v>
      </c>
      <c r="G148" s="163">
        <v>132</v>
      </c>
      <c r="H148" s="163">
        <v>235</v>
      </c>
      <c r="I148" s="164">
        <f t="shared" si="29"/>
        <v>0.78030303030303028</v>
      </c>
      <c r="J148" s="165">
        <f t="shared" si="30"/>
        <v>-0.22950819672131151</v>
      </c>
      <c r="K148" s="164">
        <f>H148/H137</f>
        <v>7.4188660184366711E-3</v>
      </c>
    </row>
    <row r="149" spans="2:11" x14ac:dyDescent="0.25">
      <c r="B149" s="168" t="s">
        <v>145</v>
      </c>
      <c r="C149" s="169">
        <f t="shared" ref="C149:H149" si="31">C141-SUM(C142:C148)</f>
        <v>5478</v>
      </c>
      <c r="D149" s="169">
        <f t="shared" si="31"/>
        <v>1089</v>
      </c>
      <c r="E149" s="169">
        <f t="shared" si="31"/>
        <v>5774</v>
      </c>
      <c r="F149" s="169">
        <f t="shared" si="31"/>
        <v>6159</v>
      </c>
      <c r="G149" s="169">
        <f t="shared" si="31"/>
        <v>6672</v>
      </c>
      <c r="H149" s="169">
        <f t="shared" si="31"/>
        <v>7582</v>
      </c>
      <c r="I149" s="170">
        <f t="shared" si="29"/>
        <v>0.13639088729016779</v>
      </c>
      <c r="J149" s="171">
        <f t="shared" si="30"/>
        <v>0.38408178167214313</v>
      </c>
      <c r="K149" s="170">
        <f>H149/H137</f>
        <v>0.2393610304331355</v>
      </c>
    </row>
    <row r="150" spans="2:11" x14ac:dyDescent="0.25">
      <c r="B150" s="153" t="s">
        <v>53</v>
      </c>
      <c r="C150" s="174"/>
      <c r="D150" s="174"/>
      <c r="E150" s="174"/>
      <c r="F150" s="174"/>
      <c r="G150" s="174"/>
      <c r="H150" s="174"/>
      <c r="I150" s="175"/>
      <c r="J150" s="175"/>
      <c r="K150" s="175"/>
    </row>
    <row r="151" spans="2:11" x14ac:dyDescent="0.25">
      <c r="B151" s="154" t="s">
        <v>68</v>
      </c>
      <c r="C151" s="176">
        <v>11169</v>
      </c>
      <c r="D151" s="176">
        <v>2853</v>
      </c>
      <c r="E151" s="176">
        <v>10365</v>
      </c>
      <c r="F151" s="176">
        <v>10623</v>
      </c>
      <c r="G151" s="176">
        <v>12600</v>
      </c>
      <c r="H151" s="176">
        <v>12749</v>
      </c>
      <c r="I151" s="177">
        <f t="shared" ref="I151:I163" si="32">IFERROR(H151/G151-1,"-")</f>
        <v>1.1825396825396739E-2</v>
      </c>
      <c r="J151" s="177">
        <f t="shared" ref="J151:J163" si="33">IFERROR(H151/C151-1,"-")</f>
        <v>0.14146297788521811</v>
      </c>
      <c r="K151" s="177">
        <f>H151/H151</f>
        <v>1</v>
      </c>
    </row>
    <row r="152" spans="2:11" x14ac:dyDescent="0.25">
      <c r="B152" s="157" t="s">
        <v>97</v>
      </c>
      <c r="C152" s="158">
        <v>5044</v>
      </c>
      <c r="D152" s="158">
        <v>2248</v>
      </c>
      <c r="E152" s="158">
        <v>5143</v>
      </c>
      <c r="F152" s="158">
        <v>5827</v>
      </c>
      <c r="G152" s="158">
        <v>5679</v>
      </c>
      <c r="H152" s="158">
        <v>5445</v>
      </c>
      <c r="I152" s="159">
        <f t="shared" si="32"/>
        <v>-4.1204437400950922E-2</v>
      </c>
      <c r="J152" s="160">
        <f t="shared" si="33"/>
        <v>7.9500396510705729E-2</v>
      </c>
      <c r="K152" s="159">
        <f>H152/H151</f>
        <v>0.4270923209663503</v>
      </c>
    </row>
    <row r="153" spans="2:11" x14ac:dyDescent="0.25">
      <c r="B153" s="162" t="s">
        <v>103</v>
      </c>
      <c r="C153" s="163">
        <v>3596</v>
      </c>
      <c r="D153" s="163">
        <v>1811</v>
      </c>
      <c r="E153" s="163">
        <v>4210</v>
      </c>
      <c r="F153" s="163">
        <v>4368</v>
      </c>
      <c r="G153" s="163">
        <v>4747</v>
      </c>
      <c r="H153" s="163">
        <v>3717</v>
      </c>
      <c r="I153" s="164">
        <f t="shared" si="32"/>
        <v>-0.21697914472298296</v>
      </c>
      <c r="J153" s="165">
        <f t="shared" si="33"/>
        <v>3.3648498331479315E-2</v>
      </c>
      <c r="K153" s="164">
        <f>H153/H151</f>
        <v>0.29155227861008709</v>
      </c>
    </row>
    <row r="154" spans="2:11" x14ac:dyDescent="0.25">
      <c r="B154" s="162" t="s">
        <v>100</v>
      </c>
      <c r="C154" s="163">
        <v>1448</v>
      </c>
      <c r="D154" s="163">
        <v>437</v>
      </c>
      <c r="E154" s="163">
        <v>933</v>
      </c>
      <c r="F154" s="163">
        <v>1459</v>
      </c>
      <c r="G154" s="163">
        <v>932</v>
      </c>
      <c r="H154" s="163">
        <v>1728</v>
      </c>
      <c r="I154" s="164">
        <f t="shared" si="32"/>
        <v>0.85407725321888406</v>
      </c>
      <c r="J154" s="165">
        <f t="shared" si="33"/>
        <v>0.19337016574585641</v>
      </c>
      <c r="K154" s="164">
        <f>H154/H151</f>
        <v>0.13554004235626324</v>
      </c>
    </row>
    <row r="155" spans="2:11" x14ac:dyDescent="0.25">
      <c r="B155" s="157" t="s">
        <v>107</v>
      </c>
      <c r="C155" s="158">
        <v>6125</v>
      </c>
      <c r="D155" s="158">
        <v>605</v>
      </c>
      <c r="E155" s="158">
        <v>5222</v>
      </c>
      <c r="F155" s="158">
        <v>4796</v>
      </c>
      <c r="G155" s="158">
        <v>6921</v>
      </c>
      <c r="H155" s="158">
        <v>7304</v>
      </c>
      <c r="I155" s="159">
        <f t="shared" si="32"/>
        <v>5.5338823869383047E-2</v>
      </c>
      <c r="J155" s="160">
        <f t="shared" si="33"/>
        <v>0.19248979591836735</v>
      </c>
      <c r="K155" s="159">
        <f>H155/H151</f>
        <v>0.5729076790336497</v>
      </c>
    </row>
    <row r="156" spans="2:11" x14ac:dyDescent="0.25">
      <c r="B156" s="162" t="s">
        <v>110</v>
      </c>
      <c r="C156" s="163">
        <v>1419</v>
      </c>
      <c r="D156" s="163">
        <v>118</v>
      </c>
      <c r="E156" s="163">
        <v>1034</v>
      </c>
      <c r="F156" s="163">
        <v>1552</v>
      </c>
      <c r="G156" s="163">
        <v>1782</v>
      </c>
      <c r="H156" s="163">
        <v>1766</v>
      </c>
      <c r="I156" s="164">
        <f t="shared" si="32"/>
        <v>-8.9786756453422711E-3</v>
      </c>
      <c r="J156" s="165">
        <f t="shared" si="33"/>
        <v>0.24453840732910503</v>
      </c>
      <c r="K156" s="164">
        <f>H156/H151</f>
        <v>0.13852066828770884</v>
      </c>
    </row>
    <row r="157" spans="2:11" x14ac:dyDescent="0.25">
      <c r="B157" s="162" t="s">
        <v>113</v>
      </c>
      <c r="C157" s="163">
        <v>1688</v>
      </c>
      <c r="D157" s="163">
        <v>53</v>
      </c>
      <c r="E157" s="163">
        <v>1793</v>
      </c>
      <c r="F157" s="163">
        <v>1134</v>
      </c>
      <c r="G157" s="163">
        <v>1490</v>
      </c>
      <c r="H157" s="163">
        <v>1339</v>
      </c>
      <c r="I157" s="164">
        <f t="shared" si="32"/>
        <v>-0.10134228187919458</v>
      </c>
      <c r="J157" s="165">
        <f t="shared" si="33"/>
        <v>-0.20675355450236965</v>
      </c>
      <c r="K157" s="164">
        <f>H157/H151</f>
        <v>0.10502784532120166</v>
      </c>
    </row>
    <row r="158" spans="2:11" x14ac:dyDescent="0.25">
      <c r="B158" s="162" t="s">
        <v>116</v>
      </c>
      <c r="C158" s="163">
        <v>962</v>
      </c>
      <c r="D158" s="163">
        <v>70</v>
      </c>
      <c r="E158" s="163">
        <v>746</v>
      </c>
      <c r="F158" s="163">
        <v>518</v>
      </c>
      <c r="G158" s="163">
        <v>1188</v>
      </c>
      <c r="H158" s="163">
        <v>1524</v>
      </c>
      <c r="I158" s="164">
        <f t="shared" si="32"/>
        <v>0.28282828282828287</v>
      </c>
      <c r="J158" s="165">
        <f t="shared" si="33"/>
        <v>0.58419958419958418</v>
      </c>
      <c r="K158" s="164">
        <f>H158/H151</f>
        <v>0.11953878735587105</v>
      </c>
    </row>
    <row r="159" spans="2:11" x14ac:dyDescent="0.25">
      <c r="B159" s="162" t="s">
        <v>123</v>
      </c>
      <c r="C159" s="163">
        <v>201</v>
      </c>
      <c r="D159" s="163">
        <v>1</v>
      </c>
      <c r="E159" s="163">
        <v>144</v>
      </c>
      <c r="F159" s="163">
        <v>194</v>
      </c>
      <c r="G159" s="163">
        <v>218</v>
      </c>
      <c r="H159" s="163">
        <v>314</v>
      </c>
      <c r="I159" s="164">
        <f t="shared" si="32"/>
        <v>0.44036697247706424</v>
      </c>
      <c r="J159" s="165">
        <f t="shared" si="33"/>
        <v>0.56218905472636815</v>
      </c>
      <c r="K159" s="164">
        <f>H159/H151</f>
        <v>2.4629382696682092E-2</v>
      </c>
    </row>
    <row r="160" spans="2:11" x14ac:dyDescent="0.25">
      <c r="B160" s="162" t="s">
        <v>119</v>
      </c>
      <c r="C160" s="163">
        <v>207</v>
      </c>
      <c r="D160" s="163">
        <v>94</v>
      </c>
      <c r="E160" s="163">
        <v>202</v>
      </c>
      <c r="F160" s="163">
        <v>309</v>
      </c>
      <c r="G160" s="163">
        <v>383</v>
      </c>
      <c r="H160" s="163">
        <v>329</v>
      </c>
      <c r="I160" s="164">
        <f t="shared" si="32"/>
        <v>-0.14099216710182771</v>
      </c>
      <c r="J160" s="165">
        <f t="shared" si="33"/>
        <v>0.58937198067632846</v>
      </c>
      <c r="K160" s="164">
        <f>H160/H151</f>
        <v>2.5805945564357988E-2</v>
      </c>
    </row>
    <row r="161" spans="2:11" x14ac:dyDescent="0.25">
      <c r="B161" s="162" t="s">
        <v>128</v>
      </c>
      <c r="C161" s="163">
        <v>20</v>
      </c>
      <c r="D161" s="163">
        <v>4</v>
      </c>
      <c r="E161" s="163">
        <v>80</v>
      </c>
      <c r="F161" s="163">
        <v>32</v>
      </c>
      <c r="G161" s="163">
        <v>23</v>
      </c>
      <c r="H161" s="163">
        <v>16</v>
      </c>
      <c r="I161" s="164">
        <f t="shared" si="32"/>
        <v>-0.30434782608695654</v>
      </c>
      <c r="J161" s="165">
        <f t="shared" si="33"/>
        <v>-0.19999999999999996</v>
      </c>
      <c r="K161" s="164">
        <f>H161/H151</f>
        <v>1.2550003921876225E-3</v>
      </c>
    </row>
    <row r="162" spans="2:11" x14ac:dyDescent="0.25">
      <c r="B162" s="162" t="s">
        <v>131</v>
      </c>
      <c r="C162" s="163">
        <v>75</v>
      </c>
      <c r="D162" s="163">
        <v>6</v>
      </c>
      <c r="E162" s="163">
        <v>59</v>
      </c>
      <c r="F162" s="163">
        <v>53</v>
      </c>
      <c r="G162" s="163">
        <v>71</v>
      </c>
      <c r="H162" s="163">
        <v>52</v>
      </c>
      <c r="I162" s="164">
        <f t="shared" si="32"/>
        <v>-0.26760563380281688</v>
      </c>
      <c r="J162" s="165">
        <f t="shared" si="33"/>
        <v>-0.30666666666666664</v>
      </c>
      <c r="K162" s="164">
        <f>H162/H151</f>
        <v>4.0787512746097735E-3</v>
      </c>
    </row>
    <row r="163" spans="2:11" x14ac:dyDescent="0.25">
      <c r="B163" s="168" t="s">
        <v>145</v>
      </c>
      <c r="C163" s="169">
        <f t="shared" ref="C163:H163" si="34">C155-SUM(C156:C162)</f>
        <v>1553</v>
      </c>
      <c r="D163" s="169">
        <f t="shared" si="34"/>
        <v>259</v>
      </c>
      <c r="E163" s="169">
        <f t="shared" si="34"/>
        <v>1164</v>
      </c>
      <c r="F163" s="169">
        <f t="shared" si="34"/>
        <v>1004</v>
      </c>
      <c r="G163" s="169">
        <f t="shared" si="34"/>
        <v>1766</v>
      </c>
      <c r="H163" s="169">
        <f t="shared" si="34"/>
        <v>1964</v>
      </c>
      <c r="I163" s="170">
        <f t="shared" si="32"/>
        <v>0.11211778029445063</v>
      </c>
      <c r="J163" s="171">
        <f t="shared" si="33"/>
        <v>0.26464906632324525</v>
      </c>
      <c r="K163" s="170">
        <f>H163/H151</f>
        <v>0.15405129814103066</v>
      </c>
    </row>
    <row r="164" spans="2:11" x14ac:dyDescent="0.25">
      <c r="C164" s="79"/>
      <c r="D164" s="79"/>
      <c r="E164" s="79"/>
      <c r="F164" s="79"/>
      <c r="G164" s="79"/>
      <c r="H164" s="79"/>
      <c r="I164" s="79"/>
    </row>
    <row r="165" spans="2:11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  <c r="K165" s="105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297C-101B-4B41-B539-B4DC693379C8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262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263</v>
      </c>
      <c r="D7" s="172" t="s">
        <v>264</v>
      </c>
      <c r="E7" s="172" t="s">
        <v>265</v>
      </c>
      <c r="F7" s="172" t="s">
        <v>266</v>
      </c>
      <c r="G7" s="172" t="s">
        <v>267</v>
      </c>
      <c r="H7" s="172" t="s">
        <v>268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263</v>
      </c>
      <c r="R7" s="172" t="s">
        <v>264</v>
      </c>
      <c r="S7" s="172" t="s">
        <v>265</v>
      </c>
      <c r="T7" s="172" t="s">
        <v>266</v>
      </c>
      <c r="U7" s="172" t="s">
        <v>267</v>
      </c>
      <c r="V7" s="172" t="s">
        <v>268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52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v>4079006</v>
      </c>
      <c r="D9" s="176">
        <v>4041070</v>
      </c>
      <c r="E9" s="176">
        <v>1407412</v>
      </c>
      <c r="F9" s="176">
        <v>3924823</v>
      </c>
      <c r="G9" s="176">
        <v>4320832</v>
      </c>
      <c r="H9" s="176">
        <v>4588197</v>
      </c>
      <c r="I9" s="177">
        <f>IFERROR(H9/G9-1,"-")</f>
        <v>6.1878129027002293E-2</v>
      </c>
      <c r="J9" s="177">
        <f>IFERROR(H9/D9-1,"-")</f>
        <v>0.13539161657679766</v>
      </c>
      <c r="K9" s="176">
        <f>H9-G9</f>
        <v>267365</v>
      </c>
      <c r="L9" s="176">
        <f>H9-D9</f>
        <v>547127</v>
      </c>
      <c r="M9" s="177">
        <f t="shared" ref="M9:M21" si="0">H9/H$9</f>
        <v>1</v>
      </c>
      <c r="P9" s="154" t="s">
        <v>68</v>
      </c>
      <c r="Q9" s="176">
        <v>231120</v>
      </c>
      <c r="R9" s="176">
        <v>209689</v>
      </c>
      <c r="S9" s="176">
        <v>77984</v>
      </c>
      <c r="T9" s="176">
        <v>212753</v>
      </c>
      <c r="U9" s="176">
        <v>230245</v>
      </c>
      <c r="V9" s="176">
        <v>241157</v>
      </c>
      <c r="W9" s="177">
        <f>IFERROR(V9/U9-1,"-")</f>
        <v>4.7392994418988366E-2</v>
      </c>
      <c r="X9" s="177">
        <f>IFERROR(V9/R9-1,"-")</f>
        <v>0.15006986537205091</v>
      </c>
      <c r="Y9" s="176">
        <f>V9-U9</f>
        <v>10912</v>
      </c>
      <c r="Z9" s="176">
        <f>V9-R9</f>
        <v>31468</v>
      </c>
      <c r="AA9" s="177">
        <f t="shared" ref="AA9:AA21" si="1">V9/V$9</f>
        <v>1</v>
      </c>
    </row>
    <row r="10" spans="1:27" x14ac:dyDescent="0.25">
      <c r="A10" s="161" t="s">
        <v>103</v>
      </c>
      <c r="B10" s="157" t="s">
        <v>97</v>
      </c>
      <c r="C10" s="158">
        <v>905052</v>
      </c>
      <c r="D10" s="158">
        <v>910213</v>
      </c>
      <c r="E10" s="158">
        <v>408177</v>
      </c>
      <c r="F10" s="158">
        <v>883151</v>
      </c>
      <c r="G10" s="158">
        <v>913897</v>
      </c>
      <c r="H10" s="158">
        <v>920763</v>
      </c>
      <c r="I10" s="160">
        <f>IFERROR(H10/G10-1,"-")</f>
        <v>7.512881648588321E-3</v>
      </c>
      <c r="J10" s="159">
        <f t="shared" ref="J10:J21" si="2">IFERROR(H10/D10-1,"-")</f>
        <v>1.1590693606881031E-2</v>
      </c>
      <c r="K10" s="158">
        <f t="shared" ref="K10:K20" si="3">H10-G10</f>
        <v>6866</v>
      </c>
      <c r="L10" s="158">
        <f t="shared" ref="L10:L21" si="4">H10-D10</f>
        <v>10550</v>
      </c>
      <c r="M10" s="159">
        <f t="shared" si="0"/>
        <v>0.20068079029736519</v>
      </c>
      <c r="P10" s="157" t="s">
        <v>97</v>
      </c>
      <c r="Q10" s="158">
        <v>47819</v>
      </c>
      <c r="R10" s="158">
        <v>41432</v>
      </c>
      <c r="S10" s="158">
        <v>18408</v>
      </c>
      <c r="T10" s="158">
        <v>26151</v>
      </c>
      <c r="U10" s="158">
        <v>28851</v>
      </c>
      <c r="V10" s="158">
        <v>26485</v>
      </c>
      <c r="W10" s="160">
        <f>IFERROR(V10/U10-1,"-")</f>
        <v>-8.2007556063914633E-2</v>
      </c>
      <c r="X10" s="159">
        <f t="shared" ref="X10:X21" si="5">IFERROR(V10/R10-1,"-")</f>
        <v>-0.36075979918903267</v>
      </c>
      <c r="Y10" s="157">
        <f t="shared" ref="Y10:Y20" si="6">V10-U10</f>
        <v>-2366</v>
      </c>
      <c r="Z10" s="158">
        <f t="shared" ref="Z10:Z21" si="7">V10-R10</f>
        <v>-14947</v>
      </c>
      <c r="AA10" s="159">
        <f t="shared" si="1"/>
        <v>0.10982471999568745</v>
      </c>
    </row>
    <row r="11" spans="1:27" x14ac:dyDescent="0.25">
      <c r="A11" s="161" t="s">
        <v>100</v>
      </c>
      <c r="B11" s="162" t="s">
        <v>103</v>
      </c>
      <c r="C11" s="163">
        <v>375830</v>
      </c>
      <c r="D11" s="163">
        <v>363873</v>
      </c>
      <c r="E11" s="163">
        <v>179710</v>
      </c>
      <c r="F11" s="163">
        <v>374364</v>
      </c>
      <c r="G11" s="163">
        <v>380988</v>
      </c>
      <c r="H11" s="163">
        <v>371208</v>
      </c>
      <c r="I11" s="165">
        <f>IFERROR(H11/G11-1,"-")</f>
        <v>-2.5670099845664485E-2</v>
      </c>
      <c r="J11" s="164">
        <f t="shared" si="2"/>
        <v>2.015813209553885E-2</v>
      </c>
      <c r="K11" s="163">
        <f t="shared" si="3"/>
        <v>-9780</v>
      </c>
      <c r="L11" s="163">
        <f t="shared" si="4"/>
        <v>7335</v>
      </c>
      <c r="M11" s="164">
        <f t="shared" si="0"/>
        <v>8.0904982937742217E-2</v>
      </c>
      <c r="P11" s="162" t="s">
        <v>103</v>
      </c>
      <c r="Q11" s="163">
        <v>34292</v>
      </c>
      <c r="R11" s="163">
        <v>23016</v>
      </c>
      <c r="S11" s="163">
        <v>13319</v>
      </c>
      <c r="T11" s="163">
        <v>18308</v>
      </c>
      <c r="U11" s="163">
        <v>19153</v>
      </c>
      <c r="V11" s="163">
        <v>17562</v>
      </c>
      <c r="W11" s="165">
        <f>IFERROR(V11/U11-1,"-")</f>
        <v>-8.3067926695556848E-2</v>
      </c>
      <c r="X11" s="164">
        <f t="shared" si="5"/>
        <v>-0.23696558915537014</v>
      </c>
      <c r="Y11" s="162">
        <f t="shared" si="6"/>
        <v>-1591</v>
      </c>
      <c r="Z11" s="163">
        <f t="shared" si="7"/>
        <v>-5454</v>
      </c>
      <c r="AA11" s="164">
        <f>V11/V$9</f>
        <v>7.2823927980527212E-2</v>
      </c>
    </row>
    <row r="12" spans="1:27" x14ac:dyDescent="0.25">
      <c r="A12" s="1"/>
      <c r="B12" s="162" t="s">
        <v>100</v>
      </c>
      <c r="C12" s="163">
        <v>529222</v>
      </c>
      <c r="D12" s="163">
        <v>546340</v>
      </c>
      <c r="E12" s="163">
        <v>228467</v>
      </c>
      <c r="F12" s="163">
        <v>508787</v>
      </c>
      <c r="G12" s="163">
        <v>532909</v>
      </c>
      <c r="H12" s="163">
        <v>549555</v>
      </c>
      <c r="I12" s="165">
        <f>IFERROR(H12/G12-1,"-")</f>
        <v>3.1236102223831885E-2</v>
      </c>
      <c r="J12" s="164">
        <f t="shared" si="2"/>
        <v>5.884613976644637E-3</v>
      </c>
      <c r="K12" s="163">
        <f t="shared" si="3"/>
        <v>16646</v>
      </c>
      <c r="L12" s="163">
        <f t="shared" si="4"/>
        <v>3215</v>
      </c>
      <c r="M12" s="164">
        <f t="shared" si="0"/>
        <v>0.11977580735962297</v>
      </c>
      <c r="P12" s="162" t="s">
        <v>100</v>
      </c>
      <c r="Q12" s="163">
        <v>13527</v>
      </c>
      <c r="R12" s="163">
        <v>18416</v>
      </c>
      <c r="S12" s="163">
        <v>5089</v>
      </c>
      <c r="T12" s="163">
        <v>7843</v>
      </c>
      <c r="U12" s="163">
        <v>9698</v>
      </c>
      <c r="V12" s="163">
        <v>8923</v>
      </c>
      <c r="W12" s="165">
        <f>IFERROR(V12/U12-1,"-")</f>
        <v>-7.9913384202928484E-2</v>
      </c>
      <c r="X12" s="164">
        <f t="shared" si="5"/>
        <v>-0.51547567332754129</v>
      </c>
      <c r="Y12" s="162">
        <f t="shared" si="6"/>
        <v>-775</v>
      </c>
      <c r="Z12" s="163">
        <f t="shared" si="7"/>
        <v>-9493</v>
      </c>
      <c r="AA12" s="164">
        <f t="shared" si="1"/>
        <v>3.7000792015160246E-2</v>
      </c>
    </row>
    <row r="13" spans="1:27" s="56" customFormat="1" x14ac:dyDescent="0.25">
      <c r="B13" s="157" t="s">
        <v>107</v>
      </c>
      <c r="C13" s="158">
        <v>3173954</v>
      </c>
      <c r="D13" s="158">
        <v>3130857</v>
      </c>
      <c r="E13" s="158">
        <v>999235</v>
      </c>
      <c r="F13" s="158">
        <v>3041672</v>
      </c>
      <c r="G13" s="158">
        <v>3406935</v>
      </c>
      <c r="H13" s="158">
        <v>3667434</v>
      </c>
      <c r="I13" s="160">
        <f>IFERROR(H13/G13-1,"-")</f>
        <v>7.6461394185683096E-2</v>
      </c>
      <c r="J13" s="159">
        <f t="shared" si="2"/>
        <v>0.17138342632704084</v>
      </c>
      <c r="K13" s="158">
        <f t="shared" si="3"/>
        <v>260499</v>
      </c>
      <c r="L13" s="158">
        <f t="shared" si="4"/>
        <v>536577</v>
      </c>
      <c r="M13" s="159">
        <f t="shared" si="0"/>
        <v>0.79931920970263481</v>
      </c>
      <c r="P13" s="157" t="s">
        <v>107</v>
      </c>
      <c r="Q13" s="158">
        <v>183301</v>
      </c>
      <c r="R13" s="158">
        <v>168257</v>
      </c>
      <c r="S13" s="158">
        <v>59576</v>
      </c>
      <c r="T13" s="158">
        <v>186602</v>
      </c>
      <c r="U13" s="158">
        <v>201394</v>
      </c>
      <c r="V13" s="158">
        <v>214672</v>
      </c>
      <c r="W13" s="160">
        <f>IFERROR(V13/U13-1,"-")</f>
        <v>6.5930464661310584E-2</v>
      </c>
      <c r="X13" s="159">
        <f t="shared" si="5"/>
        <v>0.2758577652044194</v>
      </c>
      <c r="Y13" s="157">
        <f t="shared" si="6"/>
        <v>13278</v>
      </c>
      <c r="Z13" s="158">
        <f t="shared" si="7"/>
        <v>46415</v>
      </c>
      <c r="AA13" s="159">
        <f t="shared" si="1"/>
        <v>0.89017528000431256</v>
      </c>
    </row>
    <row r="14" spans="1:27" s="56" customFormat="1" x14ac:dyDescent="0.25">
      <c r="B14" s="162" t="s">
        <v>110</v>
      </c>
      <c r="C14" s="163">
        <v>1422049</v>
      </c>
      <c r="D14" s="163">
        <v>1458560</v>
      </c>
      <c r="E14" s="163">
        <v>385012</v>
      </c>
      <c r="F14" s="163">
        <v>1431126</v>
      </c>
      <c r="G14" s="163">
        <v>1624627</v>
      </c>
      <c r="H14" s="163">
        <v>1752831</v>
      </c>
      <c r="I14" s="165">
        <f t="shared" ref="I14:I21" si="8">IFERROR(H14/G14-1,"-")</f>
        <v>7.8912882772476323E-2</v>
      </c>
      <c r="J14" s="164">
        <f t="shared" si="2"/>
        <v>0.20175447016235193</v>
      </c>
      <c r="K14" s="163">
        <f t="shared" si="3"/>
        <v>128204</v>
      </c>
      <c r="L14" s="163">
        <f t="shared" si="4"/>
        <v>294271</v>
      </c>
      <c r="M14" s="164">
        <f t="shared" si="0"/>
        <v>0.38203045771574323</v>
      </c>
      <c r="P14" s="162" t="s">
        <v>110</v>
      </c>
      <c r="Q14" s="163">
        <v>93678</v>
      </c>
      <c r="R14" s="163">
        <v>83212</v>
      </c>
      <c r="S14" s="163">
        <v>22964</v>
      </c>
      <c r="T14" s="163">
        <v>80833</v>
      </c>
      <c r="U14" s="163">
        <v>87905</v>
      </c>
      <c r="V14" s="163">
        <v>97506</v>
      </c>
      <c r="W14" s="165">
        <f t="shared" ref="W14:W21" si="9">IFERROR(V14/U14-1,"-")</f>
        <v>0.10922018087708318</v>
      </c>
      <c r="X14" s="164">
        <f t="shared" si="5"/>
        <v>0.17177810892659706</v>
      </c>
      <c r="Y14" s="162">
        <f t="shared" si="6"/>
        <v>9601</v>
      </c>
      <c r="Z14" s="163">
        <f t="shared" si="7"/>
        <v>14294</v>
      </c>
      <c r="AA14" s="164">
        <f t="shared" si="1"/>
        <v>0.40432581264487449</v>
      </c>
    </row>
    <row r="15" spans="1:27" x14ac:dyDescent="0.25">
      <c r="A15" s="1"/>
      <c r="B15" s="162" t="s">
        <v>113</v>
      </c>
      <c r="C15" s="163">
        <v>477576</v>
      </c>
      <c r="D15" s="163">
        <v>403748</v>
      </c>
      <c r="E15" s="163">
        <v>124078</v>
      </c>
      <c r="F15" s="163">
        <v>300252</v>
      </c>
      <c r="G15" s="163">
        <v>340777</v>
      </c>
      <c r="H15" s="163">
        <v>356314</v>
      </c>
      <c r="I15" s="165">
        <f t="shared" si="8"/>
        <v>4.5592865715702535E-2</v>
      </c>
      <c r="J15" s="164">
        <f t="shared" si="2"/>
        <v>-0.11748417329621452</v>
      </c>
      <c r="K15" s="163">
        <f t="shared" si="3"/>
        <v>15537</v>
      </c>
      <c r="L15" s="163">
        <f t="shared" si="4"/>
        <v>-47434</v>
      </c>
      <c r="M15" s="164">
        <f t="shared" si="0"/>
        <v>7.7658827639702485E-2</v>
      </c>
      <c r="P15" s="162" t="s">
        <v>113</v>
      </c>
      <c r="Q15" s="163">
        <v>12767</v>
      </c>
      <c r="R15" s="163">
        <v>12221</v>
      </c>
      <c r="S15" s="163">
        <v>4511</v>
      </c>
      <c r="T15" s="163">
        <v>12481</v>
      </c>
      <c r="U15" s="163">
        <v>16637</v>
      </c>
      <c r="V15" s="163">
        <v>17191</v>
      </c>
      <c r="W15" s="165">
        <f t="shared" si="9"/>
        <v>3.329927270541555E-2</v>
      </c>
      <c r="X15" s="164">
        <f t="shared" si="5"/>
        <v>0.40667703133949762</v>
      </c>
      <c r="Y15" s="162">
        <f t="shared" si="6"/>
        <v>554</v>
      </c>
      <c r="Z15" s="163">
        <f t="shared" si="7"/>
        <v>4970</v>
      </c>
      <c r="AA15" s="164">
        <f t="shared" si="1"/>
        <v>7.1285511098578933E-2</v>
      </c>
    </row>
    <row r="16" spans="1:27" x14ac:dyDescent="0.25">
      <c r="A16" s="1"/>
      <c r="B16" s="162" t="s">
        <v>116</v>
      </c>
      <c r="C16" s="163">
        <v>140796</v>
      </c>
      <c r="D16" s="163">
        <v>143231</v>
      </c>
      <c r="E16" s="163">
        <v>52755</v>
      </c>
      <c r="F16" s="163">
        <v>164388</v>
      </c>
      <c r="G16" s="163">
        <v>185624</v>
      </c>
      <c r="H16" s="163">
        <v>199100</v>
      </c>
      <c r="I16" s="165">
        <f t="shared" si="8"/>
        <v>7.2598370900314624E-2</v>
      </c>
      <c r="J16" s="164">
        <f t="shared" si="2"/>
        <v>0.39006220720374785</v>
      </c>
      <c r="K16" s="163">
        <f t="shared" si="3"/>
        <v>13476</v>
      </c>
      <c r="L16" s="163">
        <f t="shared" si="4"/>
        <v>55869</v>
      </c>
      <c r="M16" s="164">
        <f t="shared" si="0"/>
        <v>4.3393951916188431E-2</v>
      </c>
      <c r="P16" s="162" t="s">
        <v>116</v>
      </c>
      <c r="Q16" s="163">
        <v>21813</v>
      </c>
      <c r="R16" s="163">
        <v>17194</v>
      </c>
      <c r="S16" s="163">
        <v>5537</v>
      </c>
      <c r="T16" s="163">
        <v>23382</v>
      </c>
      <c r="U16" s="163">
        <v>21760</v>
      </c>
      <c r="V16" s="163">
        <v>21823</v>
      </c>
      <c r="W16" s="165">
        <f t="shared" si="9"/>
        <v>2.8952205882353255E-3</v>
      </c>
      <c r="X16" s="164">
        <f t="shared" si="5"/>
        <v>0.26922182156566254</v>
      </c>
      <c r="Y16" s="162">
        <f t="shared" si="6"/>
        <v>63</v>
      </c>
      <c r="Z16" s="163">
        <f t="shared" si="7"/>
        <v>4629</v>
      </c>
      <c r="AA16" s="164">
        <f t="shared" si="1"/>
        <v>9.0492915403658197E-2</v>
      </c>
    </row>
    <row r="17" spans="1:27" x14ac:dyDescent="0.25">
      <c r="A17" s="1"/>
      <c r="B17" s="162" t="s">
        <v>123</v>
      </c>
      <c r="C17" s="163">
        <v>126572</v>
      </c>
      <c r="D17" s="163">
        <v>117379</v>
      </c>
      <c r="E17" s="163">
        <v>36756</v>
      </c>
      <c r="F17" s="163">
        <v>145398</v>
      </c>
      <c r="G17" s="163">
        <v>138315</v>
      </c>
      <c r="H17" s="163">
        <v>147784</v>
      </c>
      <c r="I17" s="165">
        <f t="shared" si="8"/>
        <v>6.8459675378664597E-2</v>
      </c>
      <c r="J17" s="164">
        <f t="shared" si="2"/>
        <v>0.25903270602066808</v>
      </c>
      <c r="K17" s="163">
        <f t="shared" si="3"/>
        <v>9469</v>
      </c>
      <c r="L17" s="163">
        <f t="shared" si="4"/>
        <v>30405</v>
      </c>
      <c r="M17" s="164">
        <f t="shared" si="0"/>
        <v>3.220960215962828E-2</v>
      </c>
      <c r="P17" s="162" t="s">
        <v>123</v>
      </c>
      <c r="Q17" s="163">
        <v>3725</v>
      </c>
      <c r="R17" s="163">
        <v>3299</v>
      </c>
      <c r="S17" s="163">
        <v>955</v>
      </c>
      <c r="T17" s="163">
        <v>8695</v>
      </c>
      <c r="U17" s="163">
        <v>7539</v>
      </c>
      <c r="V17" s="163">
        <v>5432</v>
      </c>
      <c r="W17" s="165">
        <f t="shared" si="9"/>
        <v>-0.27948003714020431</v>
      </c>
      <c r="X17" s="164">
        <f t="shared" si="5"/>
        <v>0.64655956350409216</v>
      </c>
      <c r="Y17" s="162">
        <f t="shared" si="6"/>
        <v>-2107</v>
      </c>
      <c r="Z17" s="163">
        <f t="shared" si="7"/>
        <v>2133</v>
      </c>
      <c r="AA17" s="164">
        <f t="shared" si="1"/>
        <v>2.2524745290412471E-2</v>
      </c>
    </row>
    <row r="18" spans="1:27" x14ac:dyDescent="0.25">
      <c r="A18" s="1"/>
      <c r="B18" s="162" t="s">
        <v>119</v>
      </c>
      <c r="C18" s="163">
        <v>112757</v>
      </c>
      <c r="D18" s="163">
        <v>109526</v>
      </c>
      <c r="E18" s="163">
        <v>51013</v>
      </c>
      <c r="F18" s="163">
        <v>119837</v>
      </c>
      <c r="G18" s="163">
        <v>123591</v>
      </c>
      <c r="H18" s="163">
        <v>129349</v>
      </c>
      <c r="I18" s="165">
        <f t="shared" si="8"/>
        <v>4.6589152931847844E-2</v>
      </c>
      <c r="J18" s="164">
        <f t="shared" si="2"/>
        <v>0.18098898891587378</v>
      </c>
      <c r="K18" s="163">
        <f t="shared" si="3"/>
        <v>5758</v>
      </c>
      <c r="L18" s="163">
        <f t="shared" si="4"/>
        <v>19823</v>
      </c>
      <c r="M18" s="164">
        <f t="shared" si="0"/>
        <v>2.819168401008065E-2</v>
      </c>
      <c r="P18" s="162" t="s">
        <v>119</v>
      </c>
      <c r="Q18" s="163">
        <v>3611</v>
      </c>
      <c r="R18" s="163">
        <v>3473</v>
      </c>
      <c r="S18" s="163">
        <v>1651</v>
      </c>
      <c r="T18" s="163">
        <v>3679</v>
      </c>
      <c r="U18" s="163">
        <v>4531</v>
      </c>
      <c r="V18" s="163">
        <v>4642</v>
      </c>
      <c r="W18" s="165">
        <f t="shared" si="9"/>
        <v>2.4497903332597604E-2</v>
      </c>
      <c r="X18" s="164">
        <f t="shared" si="5"/>
        <v>0.33659660236107114</v>
      </c>
      <c r="Y18" s="162">
        <f t="shared" si="6"/>
        <v>111</v>
      </c>
      <c r="Z18" s="163">
        <f t="shared" si="7"/>
        <v>1169</v>
      </c>
      <c r="AA18" s="164">
        <f t="shared" si="1"/>
        <v>1.924887106739593E-2</v>
      </c>
    </row>
    <row r="19" spans="1:27" x14ac:dyDescent="0.25">
      <c r="A19" s="161" t="s">
        <v>144</v>
      </c>
      <c r="B19" s="162" t="s">
        <v>128</v>
      </c>
      <c r="C19" s="163">
        <v>50764</v>
      </c>
      <c r="D19" s="163">
        <v>57227</v>
      </c>
      <c r="E19" s="163">
        <v>28587</v>
      </c>
      <c r="F19" s="163">
        <v>44415</v>
      </c>
      <c r="G19" s="163">
        <v>51790</v>
      </c>
      <c r="H19" s="163">
        <v>47305</v>
      </c>
      <c r="I19" s="165">
        <f t="shared" si="8"/>
        <v>-8.6599729677543924E-2</v>
      </c>
      <c r="J19" s="164">
        <f t="shared" si="2"/>
        <v>-0.17337969839411471</v>
      </c>
      <c r="K19" s="163">
        <f t="shared" si="3"/>
        <v>-4485</v>
      </c>
      <c r="L19" s="163">
        <f t="shared" si="4"/>
        <v>-9922</v>
      </c>
      <c r="M19" s="164">
        <f t="shared" si="0"/>
        <v>1.0310150152663454E-2</v>
      </c>
      <c r="P19" s="162" t="s">
        <v>128</v>
      </c>
      <c r="Q19" s="163">
        <v>1540</v>
      </c>
      <c r="R19" s="163">
        <v>1806</v>
      </c>
      <c r="S19" s="163">
        <v>1965</v>
      </c>
      <c r="T19" s="163">
        <v>1984</v>
      </c>
      <c r="U19" s="163">
        <v>2349</v>
      </c>
      <c r="V19" s="163">
        <v>2212</v>
      </c>
      <c r="W19" s="165">
        <f t="shared" si="9"/>
        <v>-5.8322690506598551E-2</v>
      </c>
      <c r="X19" s="164">
        <f t="shared" si="5"/>
        <v>0.22480620155038755</v>
      </c>
      <c r="Y19" s="162">
        <f t="shared" si="6"/>
        <v>-137</v>
      </c>
      <c r="Z19" s="163">
        <f t="shared" si="7"/>
        <v>406</v>
      </c>
      <c r="AA19" s="164">
        <f t="shared" si="1"/>
        <v>9.1724478244463153E-3</v>
      </c>
    </row>
    <row r="20" spans="1:27" x14ac:dyDescent="0.25">
      <c r="A20" s="167" t="s">
        <v>145</v>
      </c>
      <c r="B20" s="162" t="s">
        <v>131</v>
      </c>
      <c r="C20" s="163">
        <v>84309</v>
      </c>
      <c r="D20" s="163">
        <v>72152</v>
      </c>
      <c r="E20" s="163">
        <v>41109</v>
      </c>
      <c r="F20" s="163">
        <v>33983</v>
      </c>
      <c r="G20" s="163">
        <v>47849</v>
      </c>
      <c r="H20" s="163">
        <v>47652</v>
      </c>
      <c r="I20" s="165">
        <f t="shared" si="8"/>
        <v>-4.1171184350770051E-3</v>
      </c>
      <c r="J20" s="164">
        <f t="shared" si="2"/>
        <v>-0.33956092693203233</v>
      </c>
      <c r="K20" s="163">
        <f t="shared" si="3"/>
        <v>-197</v>
      </c>
      <c r="L20" s="163">
        <f t="shared" si="4"/>
        <v>-24500</v>
      </c>
      <c r="M20" s="164">
        <f t="shared" si="0"/>
        <v>1.0385778989001561E-2</v>
      </c>
      <c r="P20" s="162" t="s">
        <v>131</v>
      </c>
      <c r="Q20" s="163">
        <v>7454</v>
      </c>
      <c r="R20" s="163">
        <v>4552</v>
      </c>
      <c r="S20" s="163">
        <v>3993</v>
      </c>
      <c r="T20" s="163">
        <v>1077</v>
      </c>
      <c r="U20" s="163">
        <v>1773</v>
      </c>
      <c r="V20" s="163">
        <v>1728</v>
      </c>
      <c r="W20" s="165">
        <f t="shared" si="9"/>
        <v>-2.5380710659898442E-2</v>
      </c>
      <c r="X20" s="164">
        <f t="shared" si="5"/>
        <v>-0.62038664323374348</v>
      </c>
      <c r="Y20" s="162">
        <f t="shared" si="6"/>
        <v>-45</v>
      </c>
      <c r="Z20" s="163">
        <f t="shared" si="7"/>
        <v>-2824</v>
      </c>
      <c r="AA20" s="164">
        <f t="shared" si="1"/>
        <v>7.1654565283197254E-3</v>
      </c>
    </row>
    <row r="21" spans="1:27" x14ac:dyDescent="0.25">
      <c r="B21" s="168" t="s">
        <v>145</v>
      </c>
      <c r="C21" s="169">
        <f t="shared" ref="C21:H21" si="10">C13-SUM(C14:C20)</f>
        <v>759131</v>
      </c>
      <c r="D21" s="169">
        <f t="shared" si="10"/>
        <v>769034</v>
      </c>
      <c r="E21" s="169">
        <f t="shared" si="10"/>
        <v>279925</v>
      </c>
      <c r="F21" s="169">
        <f t="shared" si="10"/>
        <v>802273</v>
      </c>
      <c r="G21" s="169">
        <f t="shared" si="10"/>
        <v>894362</v>
      </c>
      <c r="H21" s="169">
        <f t="shared" si="10"/>
        <v>987099</v>
      </c>
      <c r="I21" s="171">
        <f t="shared" si="8"/>
        <v>0.10369067558773737</v>
      </c>
      <c r="J21" s="170">
        <f t="shared" si="2"/>
        <v>0.28355703388926878</v>
      </c>
      <c r="K21" s="169">
        <f>H21-G21</f>
        <v>92737</v>
      </c>
      <c r="L21" s="169">
        <f t="shared" si="4"/>
        <v>218065</v>
      </c>
      <c r="M21" s="170">
        <f t="shared" si="0"/>
        <v>0.21513875711962674</v>
      </c>
      <c r="P21" s="168" t="s">
        <v>145</v>
      </c>
      <c r="Q21" s="169">
        <f t="shared" ref="Q21:V21" si="11">Q13-SUM(Q14:Q20)</f>
        <v>38713</v>
      </c>
      <c r="R21" s="169">
        <f t="shared" si="11"/>
        <v>42500</v>
      </c>
      <c r="S21" s="169">
        <f t="shared" si="11"/>
        <v>18000</v>
      </c>
      <c r="T21" s="169">
        <f t="shared" si="11"/>
        <v>54471</v>
      </c>
      <c r="U21" s="169">
        <f t="shared" si="11"/>
        <v>58900</v>
      </c>
      <c r="V21" s="169">
        <f t="shared" si="11"/>
        <v>64138</v>
      </c>
      <c r="W21" s="171">
        <f t="shared" si="9"/>
        <v>8.8930390492359956E-2</v>
      </c>
      <c r="X21" s="170">
        <f t="shared" si="5"/>
        <v>0.50912941176470583</v>
      </c>
      <c r="Y21" s="168">
        <f>V21-U21</f>
        <v>5238</v>
      </c>
      <c r="Z21" s="169">
        <f t="shared" si="7"/>
        <v>21638</v>
      </c>
      <c r="AA21" s="170">
        <f t="shared" si="1"/>
        <v>0.26595952014662649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v>1433849</v>
      </c>
      <c r="D23" s="176">
        <v>1485492</v>
      </c>
      <c r="E23" s="176">
        <v>464064</v>
      </c>
      <c r="F23" s="176">
        <v>1457395</v>
      </c>
      <c r="G23" s="176">
        <v>1572308</v>
      </c>
      <c r="H23" s="176">
        <v>1622538</v>
      </c>
      <c r="I23" s="177">
        <f>IFERROR(H23/G23-1,"-")</f>
        <v>3.1946666938029944E-2</v>
      </c>
      <c r="J23" s="177">
        <f>IFERROR(H23/D23-1,"-")</f>
        <v>9.2256302962250958E-2</v>
      </c>
      <c r="K23" s="176">
        <f>H23-G23</f>
        <v>50230</v>
      </c>
      <c r="L23" s="176">
        <f>H23-D23</f>
        <v>137046</v>
      </c>
      <c r="M23" s="177">
        <f t="shared" ref="M23:M35" si="12">H23/H$9</f>
        <v>0.353633028398737</v>
      </c>
    </row>
    <row r="24" spans="1:27" x14ac:dyDescent="0.25">
      <c r="B24" s="157" t="s">
        <v>97</v>
      </c>
      <c r="C24" s="158">
        <v>167889</v>
      </c>
      <c r="D24" s="158">
        <v>200261</v>
      </c>
      <c r="E24" s="158">
        <v>91009</v>
      </c>
      <c r="F24" s="158">
        <v>184306</v>
      </c>
      <c r="G24" s="158">
        <v>161501</v>
      </c>
      <c r="H24" s="158">
        <v>142945</v>
      </c>
      <c r="I24" s="160">
        <f>IFERROR(H24/G24-1,"-")</f>
        <v>-0.11489712138005337</v>
      </c>
      <c r="J24" s="159">
        <f t="shared" ref="J24:J35" si="13">IFERROR(H24/D24-1,"-")</f>
        <v>-0.2862065005168255</v>
      </c>
      <c r="K24" s="158">
        <f t="shared" ref="K24:K34" si="14">H24-G24</f>
        <v>-18556</v>
      </c>
      <c r="L24" s="158">
        <f t="shared" ref="L24:L35" si="15">H24-D24</f>
        <v>-57316</v>
      </c>
      <c r="M24" s="159">
        <f t="shared" si="12"/>
        <v>3.1154939511097716E-2</v>
      </c>
    </row>
    <row r="25" spans="1:27" x14ac:dyDescent="0.25">
      <c r="B25" s="162" t="s">
        <v>103</v>
      </c>
      <c r="C25" s="163">
        <v>80385</v>
      </c>
      <c r="D25" s="163">
        <v>102815</v>
      </c>
      <c r="E25" s="163">
        <v>52174</v>
      </c>
      <c r="F25" s="163">
        <v>78213</v>
      </c>
      <c r="G25" s="163">
        <v>68547</v>
      </c>
      <c r="H25" s="163">
        <v>54723</v>
      </c>
      <c r="I25" s="165">
        <f>IFERROR(H25/G25-1,"-")</f>
        <v>-0.20167184559499318</v>
      </c>
      <c r="J25" s="164">
        <f t="shared" si="13"/>
        <v>-0.46775275981131159</v>
      </c>
      <c r="K25" s="163">
        <f t="shared" si="14"/>
        <v>-13824</v>
      </c>
      <c r="L25" s="163">
        <f t="shared" si="15"/>
        <v>-48092</v>
      </c>
      <c r="M25" s="164">
        <f t="shared" si="12"/>
        <v>1.1926907236110394E-2</v>
      </c>
    </row>
    <row r="26" spans="1:27" x14ac:dyDescent="0.25">
      <c r="B26" s="162" t="s">
        <v>100</v>
      </c>
      <c r="C26" s="163">
        <v>87504</v>
      </c>
      <c r="D26" s="163">
        <v>97446</v>
      </c>
      <c r="E26" s="163">
        <v>38835</v>
      </c>
      <c r="F26" s="163">
        <v>106093</v>
      </c>
      <c r="G26" s="163">
        <v>92954</v>
      </c>
      <c r="H26" s="163">
        <v>88222</v>
      </c>
      <c r="I26" s="165">
        <f>IFERROR(H26/G26-1,"-")</f>
        <v>-5.0906900187189352E-2</v>
      </c>
      <c r="J26" s="164">
        <f t="shared" si="13"/>
        <v>-9.4657553927303351E-2</v>
      </c>
      <c r="K26" s="163">
        <f t="shared" si="14"/>
        <v>-4732</v>
      </c>
      <c r="L26" s="163">
        <f t="shared" si="15"/>
        <v>-9224</v>
      </c>
      <c r="M26" s="164">
        <f t="shared" si="12"/>
        <v>1.922803227498732E-2</v>
      </c>
    </row>
    <row r="27" spans="1:27" x14ac:dyDescent="0.25">
      <c r="B27" s="157" t="s">
        <v>107</v>
      </c>
      <c r="C27" s="158">
        <v>1265960</v>
      </c>
      <c r="D27" s="158">
        <v>1285231</v>
      </c>
      <c r="E27" s="158">
        <v>373055</v>
      </c>
      <c r="F27" s="158">
        <v>1273089</v>
      </c>
      <c r="G27" s="158">
        <v>1410807</v>
      </c>
      <c r="H27" s="158">
        <v>1479593</v>
      </c>
      <c r="I27" s="160">
        <f>IFERROR(H27/G27-1,"-")</f>
        <v>4.8756491851826622E-2</v>
      </c>
      <c r="J27" s="159">
        <f t="shared" si="13"/>
        <v>0.15122728910211469</v>
      </c>
      <c r="K27" s="158">
        <f t="shared" si="14"/>
        <v>68786</v>
      </c>
      <c r="L27" s="158">
        <f t="shared" si="15"/>
        <v>194362</v>
      </c>
      <c r="M27" s="159">
        <f t="shared" si="12"/>
        <v>0.32247808888763929</v>
      </c>
    </row>
    <row r="28" spans="1:27" x14ac:dyDescent="0.25">
      <c r="B28" s="162" t="s">
        <v>110</v>
      </c>
      <c r="C28" s="163">
        <v>620281</v>
      </c>
      <c r="D28" s="163">
        <v>644448</v>
      </c>
      <c r="E28" s="163">
        <v>161958</v>
      </c>
      <c r="F28" s="163">
        <v>652433</v>
      </c>
      <c r="G28" s="163">
        <v>740531</v>
      </c>
      <c r="H28" s="163">
        <v>783161</v>
      </c>
      <c r="I28" s="165">
        <f t="shared" ref="I28:I35" si="16">IFERROR(H28/G28-1,"-")</f>
        <v>5.7566800039431154E-2</v>
      </c>
      <c r="J28" s="164">
        <f t="shared" si="13"/>
        <v>0.21524312279656388</v>
      </c>
      <c r="K28" s="163">
        <f t="shared" si="14"/>
        <v>42630</v>
      </c>
      <c r="L28" s="163">
        <f t="shared" si="15"/>
        <v>138713</v>
      </c>
      <c r="M28" s="164">
        <f t="shared" si="12"/>
        <v>0.17069036050544473</v>
      </c>
    </row>
    <row r="29" spans="1:27" x14ac:dyDescent="0.25">
      <c r="B29" s="162" t="s">
        <v>113</v>
      </c>
      <c r="C29" s="163">
        <v>184092</v>
      </c>
      <c r="D29" s="163">
        <v>168355</v>
      </c>
      <c r="E29" s="163">
        <v>45892</v>
      </c>
      <c r="F29" s="163">
        <v>136074</v>
      </c>
      <c r="G29" s="163">
        <v>148299</v>
      </c>
      <c r="H29" s="163">
        <v>149978</v>
      </c>
      <c r="I29" s="165">
        <f t="shared" si="16"/>
        <v>1.1321721656922801E-2</v>
      </c>
      <c r="J29" s="164">
        <f t="shared" si="13"/>
        <v>-0.10915624721570494</v>
      </c>
      <c r="K29" s="163">
        <f t="shared" si="14"/>
        <v>1679</v>
      </c>
      <c r="L29" s="163">
        <f t="shared" si="15"/>
        <v>-18377</v>
      </c>
      <c r="M29" s="164">
        <f t="shared" si="12"/>
        <v>3.2687785637800643E-2</v>
      </c>
    </row>
    <row r="30" spans="1:27" x14ac:dyDescent="0.25">
      <c r="B30" s="162" t="s">
        <v>116</v>
      </c>
      <c r="C30" s="163">
        <v>40965</v>
      </c>
      <c r="D30" s="163">
        <v>44885</v>
      </c>
      <c r="E30" s="163">
        <v>17768</v>
      </c>
      <c r="F30" s="163">
        <v>53676</v>
      </c>
      <c r="G30" s="163">
        <v>56218</v>
      </c>
      <c r="H30" s="163">
        <v>50209</v>
      </c>
      <c r="I30" s="165">
        <f t="shared" si="16"/>
        <v>-0.10688747376285179</v>
      </c>
      <c r="J30" s="164">
        <f t="shared" si="13"/>
        <v>0.11861423638186475</v>
      </c>
      <c r="K30" s="163">
        <f t="shared" si="14"/>
        <v>-6009</v>
      </c>
      <c r="L30" s="163">
        <f t="shared" si="15"/>
        <v>5324</v>
      </c>
      <c r="M30" s="164">
        <f t="shared" si="12"/>
        <v>1.0943078512103991E-2</v>
      </c>
    </row>
    <row r="31" spans="1:27" x14ac:dyDescent="0.25">
      <c r="B31" s="162" t="s">
        <v>123</v>
      </c>
      <c r="C31" s="163">
        <v>56582</v>
      </c>
      <c r="D31" s="163">
        <v>52271</v>
      </c>
      <c r="E31" s="163">
        <v>15339</v>
      </c>
      <c r="F31" s="163">
        <v>66087</v>
      </c>
      <c r="G31" s="163">
        <v>60607</v>
      </c>
      <c r="H31" s="163">
        <v>61026</v>
      </c>
      <c r="I31" s="165">
        <f t="shared" si="16"/>
        <v>6.9133928424109925E-3</v>
      </c>
      <c r="J31" s="164">
        <f t="shared" si="13"/>
        <v>0.1674924910562261</v>
      </c>
      <c r="K31" s="163">
        <f t="shared" si="14"/>
        <v>419</v>
      </c>
      <c r="L31" s="163">
        <f t="shared" si="15"/>
        <v>8755</v>
      </c>
      <c r="M31" s="164">
        <f t="shared" si="12"/>
        <v>1.3300649470805198E-2</v>
      </c>
    </row>
    <row r="32" spans="1:27" x14ac:dyDescent="0.25">
      <c r="B32" s="162" t="s">
        <v>119</v>
      </c>
      <c r="C32" s="163">
        <v>58816</v>
      </c>
      <c r="D32" s="163">
        <v>57868</v>
      </c>
      <c r="E32" s="163">
        <v>24224</v>
      </c>
      <c r="F32" s="163">
        <v>68490</v>
      </c>
      <c r="G32" s="163">
        <v>65328</v>
      </c>
      <c r="H32" s="163">
        <v>66877</v>
      </c>
      <c r="I32" s="165">
        <f t="shared" si="16"/>
        <v>2.3711119275042769E-2</v>
      </c>
      <c r="J32" s="164">
        <f t="shared" si="13"/>
        <v>0.15568189673049004</v>
      </c>
      <c r="K32" s="163">
        <f t="shared" si="14"/>
        <v>1549</v>
      </c>
      <c r="L32" s="163">
        <f t="shared" si="15"/>
        <v>9009</v>
      </c>
      <c r="M32" s="164">
        <f t="shared" si="12"/>
        <v>1.4575878062777164E-2</v>
      </c>
    </row>
    <row r="33" spans="2:13" x14ac:dyDescent="0.25">
      <c r="B33" s="162" t="s">
        <v>128</v>
      </c>
      <c r="C33" s="163">
        <v>20760</v>
      </c>
      <c r="D33" s="163">
        <v>24642</v>
      </c>
      <c r="E33" s="163">
        <v>11538</v>
      </c>
      <c r="F33" s="163">
        <v>17067</v>
      </c>
      <c r="G33" s="163">
        <v>19064</v>
      </c>
      <c r="H33" s="163">
        <v>18391</v>
      </c>
      <c r="I33" s="165">
        <f t="shared" si="16"/>
        <v>-3.5302140159462869E-2</v>
      </c>
      <c r="J33" s="164">
        <f t="shared" si="13"/>
        <v>-0.25367259151042931</v>
      </c>
      <c r="K33" s="163">
        <f t="shared" si="14"/>
        <v>-673</v>
      </c>
      <c r="L33" s="163">
        <f t="shared" si="15"/>
        <v>-6251</v>
      </c>
      <c r="M33" s="164">
        <f t="shared" si="12"/>
        <v>4.0083283259197454E-3</v>
      </c>
    </row>
    <row r="34" spans="2:13" x14ac:dyDescent="0.25">
      <c r="B34" s="162" t="s">
        <v>131</v>
      </c>
      <c r="C34" s="163">
        <v>25829</v>
      </c>
      <c r="D34" s="163">
        <v>24035</v>
      </c>
      <c r="E34" s="163">
        <v>12984</v>
      </c>
      <c r="F34" s="163">
        <v>11060</v>
      </c>
      <c r="G34" s="163">
        <v>17223</v>
      </c>
      <c r="H34" s="163">
        <v>16241</v>
      </c>
      <c r="I34" s="165">
        <f t="shared" si="16"/>
        <v>-5.7016779887359981E-2</v>
      </c>
      <c r="J34" s="164">
        <f t="shared" si="13"/>
        <v>-0.32427709590180986</v>
      </c>
      <c r="K34" s="163">
        <f t="shared" si="14"/>
        <v>-982</v>
      </c>
      <c r="L34" s="163">
        <f t="shared" si="15"/>
        <v>-7794</v>
      </c>
      <c r="M34" s="164">
        <f t="shared" si="12"/>
        <v>3.5397346713752702E-3</v>
      </c>
    </row>
    <row r="35" spans="2:13" x14ac:dyDescent="0.25">
      <c r="B35" s="168" t="s">
        <v>145</v>
      </c>
      <c r="C35" s="169">
        <f t="shared" ref="C35:H35" si="17">C27-SUM(C28:C34)</f>
        <v>258635</v>
      </c>
      <c r="D35" s="169">
        <f t="shared" si="17"/>
        <v>268727</v>
      </c>
      <c r="E35" s="169">
        <f t="shared" si="17"/>
        <v>83352</v>
      </c>
      <c r="F35" s="169">
        <f t="shared" si="17"/>
        <v>268202</v>
      </c>
      <c r="G35" s="169">
        <f t="shared" si="17"/>
        <v>303537</v>
      </c>
      <c r="H35" s="169">
        <f t="shared" si="17"/>
        <v>333710</v>
      </c>
      <c r="I35" s="171">
        <f t="shared" si="16"/>
        <v>9.9404685425499961E-2</v>
      </c>
      <c r="J35" s="170">
        <f t="shared" si="13"/>
        <v>0.24181790441600581</v>
      </c>
      <c r="K35" s="169">
        <f>H35-G35</f>
        <v>30173</v>
      </c>
      <c r="L35" s="169">
        <f t="shared" si="15"/>
        <v>64983</v>
      </c>
      <c r="M35" s="170">
        <f t="shared" si="12"/>
        <v>7.2732273701412553E-2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v>1105867</v>
      </c>
      <c r="D37" s="176">
        <v>1082702</v>
      </c>
      <c r="E37" s="176">
        <v>319934</v>
      </c>
      <c r="F37" s="176">
        <v>1027252</v>
      </c>
      <c r="G37" s="176">
        <v>1094360</v>
      </c>
      <c r="H37" s="176">
        <v>1158457</v>
      </c>
      <c r="I37" s="177">
        <f>IFERROR(H37/G37-1,"-")</f>
        <v>5.8570305932234445E-2</v>
      </c>
      <c r="J37" s="177">
        <f>IFERROR(H37/D37-1,"-")</f>
        <v>6.9968467777837384E-2</v>
      </c>
      <c r="K37" s="176">
        <f>H37-G37</f>
        <v>64097</v>
      </c>
      <c r="L37" s="176">
        <f>H37-D37</f>
        <v>75755</v>
      </c>
      <c r="M37" s="177">
        <f t="shared" ref="M37:M49" si="18">H37/H$9</f>
        <v>0.25248632523843245</v>
      </c>
    </row>
    <row r="38" spans="2:13" x14ac:dyDescent="0.25">
      <c r="B38" s="157" t="s">
        <v>97</v>
      </c>
      <c r="C38" s="158">
        <v>117233</v>
      </c>
      <c r="D38" s="158">
        <v>111759</v>
      </c>
      <c r="E38" s="158">
        <v>41966</v>
      </c>
      <c r="F38" s="158">
        <v>110023</v>
      </c>
      <c r="G38" s="158">
        <v>104488</v>
      </c>
      <c r="H38" s="158">
        <v>100942</v>
      </c>
      <c r="I38" s="160">
        <f>IFERROR(H38/G38-1,"-")</f>
        <v>-3.3936911415664905E-2</v>
      </c>
      <c r="J38" s="159">
        <f t="shared" ref="J38:J49" si="19">IFERROR(H38/D38-1,"-")</f>
        <v>-9.6788625524566241E-2</v>
      </c>
      <c r="K38" s="158">
        <f t="shared" ref="K38:K48" si="20">H38-G38</f>
        <v>-3546</v>
      </c>
      <c r="L38" s="158">
        <f t="shared" ref="L38:L49" si="21">H38-D38</f>
        <v>-10817</v>
      </c>
      <c r="M38" s="159">
        <f t="shared" si="18"/>
        <v>2.2000363105594639E-2</v>
      </c>
    </row>
    <row r="39" spans="2:13" x14ac:dyDescent="0.25">
      <c r="B39" s="162" t="s">
        <v>103</v>
      </c>
      <c r="C39" s="163">
        <v>38018</v>
      </c>
      <c r="D39" s="163">
        <v>45528</v>
      </c>
      <c r="E39" s="163">
        <v>20552</v>
      </c>
      <c r="F39" s="163">
        <v>44470</v>
      </c>
      <c r="G39" s="163">
        <v>46357</v>
      </c>
      <c r="H39" s="163">
        <v>45451</v>
      </c>
      <c r="I39" s="165">
        <f>IFERROR(H39/G39-1,"-")</f>
        <v>-1.9543973941368087E-2</v>
      </c>
      <c r="J39" s="164">
        <f t="shared" si="19"/>
        <v>-1.691266912669076E-3</v>
      </c>
      <c r="K39" s="163">
        <f t="shared" si="20"/>
        <v>-906</v>
      </c>
      <c r="L39" s="163">
        <f t="shared" si="21"/>
        <v>-77</v>
      </c>
      <c r="M39" s="164">
        <f t="shared" si="18"/>
        <v>9.9060698570702169E-3</v>
      </c>
    </row>
    <row r="40" spans="2:13" x14ac:dyDescent="0.25">
      <c r="B40" s="162" t="s">
        <v>100</v>
      </c>
      <c r="C40" s="163">
        <v>79215</v>
      </c>
      <c r="D40" s="163">
        <v>66231</v>
      </c>
      <c r="E40" s="163">
        <v>21414</v>
      </c>
      <c r="F40" s="163">
        <v>65553</v>
      </c>
      <c r="G40" s="163">
        <v>58131</v>
      </c>
      <c r="H40" s="163">
        <v>55491</v>
      </c>
      <c r="I40" s="165">
        <f>IFERROR(H40/G40-1,"-")</f>
        <v>-4.5414666873096921E-2</v>
      </c>
      <c r="J40" s="164">
        <f t="shared" si="19"/>
        <v>-0.16215971372922044</v>
      </c>
      <c r="K40" s="163">
        <f t="shared" si="20"/>
        <v>-2640</v>
      </c>
      <c r="L40" s="163">
        <f t="shared" si="21"/>
        <v>-10740</v>
      </c>
      <c r="M40" s="164">
        <f t="shared" si="18"/>
        <v>1.2094293248524421E-2</v>
      </c>
    </row>
    <row r="41" spans="2:13" x14ac:dyDescent="0.25">
      <c r="B41" s="157" t="s">
        <v>107</v>
      </c>
      <c r="C41" s="158">
        <v>988634</v>
      </c>
      <c r="D41" s="158">
        <v>970943</v>
      </c>
      <c r="E41" s="158">
        <v>277968</v>
      </c>
      <c r="F41" s="158">
        <v>917229</v>
      </c>
      <c r="G41" s="158">
        <v>989872</v>
      </c>
      <c r="H41" s="158">
        <v>1057515</v>
      </c>
      <c r="I41" s="160">
        <f>IFERROR(H41/G41-1,"-")</f>
        <v>6.8335097871239814E-2</v>
      </c>
      <c r="J41" s="159">
        <f t="shared" si="19"/>
        <v>8.9162803583732408E-2</v>
      </c>
      <c r="K41" s="158">
        <f t="shared" si="20"/>
        <v>67643</v>
      </c>
      <c r="L41" s="158">
        <f t="shared" si="21"/>
        <v>86572</v>
      </c>
      <c r="M41" s="159">
        <f t="shared" si="18"/>
        <v>0.23048596213283781</v>
      </c>
    </row>
    <row r="42" spans="2:13" x14ac:dyDescent="0.25">
      <c r="B42" s="162" t="s">
        <v>110</v>
      </c>
      <c r="C42" s="163">
        <v>523340</v>
      </c>
      <c r="D42" s="163">
        <v>546745</v>
      </c>
      <c r="E42" s="163">
        <v>123180</v>
      </c>
      <c r="F42" s="163">
        <v>483953</v>
      </c>
      <c r="G42" s="163">
        <v>534551</v>
      </c>
      <c r="H42" s="163">
        <v>581317</v>
      </c>
      <c r="I42" s="165">
        <f t="shared" ref="I42:I49" si="22">IFERROR(H42/G42-1,"-")</f>
        <v>8.7486507367865674E-2</v>
      </c>
      <c r="J42" s="164">
        <f t="shared" si="19"/>
        <v>6.3232402674006982E-2</v>
      </c>
      <c r="K42" s="163">
        <f t="shared" si="20"/>
        <v>46766</v>
      </c>
      <c r="L42" s="163">
        <f t="shared" si="21"/>
        <v>34572</v>
      </c>
      <c r="M42" s="164">
        <f t="shared" si="18"/>
        <v>0.12669835231573534</v>
      </c>
    </row>
    <row r="43" spans="2:13" x14ac:dyDescent="0.25">
      <c r="B43" s="162" t="s">
        <v>113</v>
      </c>
      <c r="C43" s="163">
        <v>60988</v>
      </c>
      <c r="D43" s="163">
        <v>43160</v>
      </c>
      <c r="E43" s="163">
        <v>13421</v>
      </c>
      <c r="F43" s="163">
        <v>29659</v>
      </c>
      <c r="G43" s="163">
        <v>35338</v>
      </c>
      <c r="H43" s="163">
        <v>34693</v>
      </c>
      <c r="I43" s="165">
        <f t="shared" si="22"/>
        <v>-1.8252306299168075E-2</v>
      </c>
      <c r="J43" s="164">
        <f t="shared" si="19"/>
        <v>-0.19617701575532898</v>
      </c>
      <c r="K43" s="163">
        <f t="shared" si="20"/>
        <v>-645</v>
      </c>
      <c r="L43" s="163">
        <f t="shared" si="21"/>
        <v>-8467</v>
      </c>
      <c r="M43" s="164">
        <f t="shared" si="18"/>
        <v>7.5613579800518594E-3</v>
      </c>
    </row>
    <row r="44" spans="2:13" x14ac:dyDescent="0.25">
      <c r="B44" s="162" t="s">
        <v>116</v>
      </c>
      <c r="C44" s="163">
        <v>20589</v>
      </c>
      <c r="D44" s="163">
        <v>20589</v>
      </c>
      <c r="E44" s="163">
        <v>8464</v>
      </c>
      <c r="F44" s="163">
        <v>22634</v>
      </c>
      <c r="G44" s="163">
        <v>24674</v>
      </c>
      <c r="H44" s="163">
        <v>24753</v>
      </c>
      <c r="I44" s="165">
        <f t="shared" si="22"/>
        <v>3.2017508308341824E-3</v>
      </c>
      <c r="J44" s="164">
        <f t="shared" si="19"/>
        <v>0.20224391665452424</v>
      </c>
      <c r="K44" s="163">
        <f t="shared" si="20"/>
        <v>79</v>
      </c>
      <c r="L44" s="163">
        <f t="shared" si="21"/>
        <v>4164</v>
      </c>
      <c r="M44" s="164">
        <f t="shared" si="18"/>
        <v>5.394929642297399E-3</v>
      </c>
    </row>
    <row r="45" spans="2:13" x14ac:dyDescent="0.25">
      <c r="B45" s="162" t="s">
        <v>123</v>
      </c>
      <c r="C45" s="163">
        <v>48515</v>
      </c>
      <c r="D45" s="163">
        <v>46365</v>
      </c>
      <c r="E45" s="163">
        <v>12393</v>
      </c>
      <c r="F45" s="163">
        <v>49372</v>
      </c>
      <c r="G45" s="163">
        <v>46567</v>
      </c>
      <c r="H45" s="163">
        <v>49253</v>
      </c>
      <c r="I45" s="165">
        <f t="shared" si="22"/>
        <v>5.7680331565271636E-2</v>
      </c>
      <c r="J45" s="164">
        <f t="shared" si="19"/>
        <v>6.2288364067723423E-2</v>
      </c>
      <c r="K45" s="163">
        <f t="shared" si="20"/>
        <v>2686</v>
      </c>
      <c r="L45" s="163">
        <f t="shared" si="21"/>
        <v>2888</v>
      </c>
      <c r="M45" s="164">
        <f t="shared" si="18"/>
        <v>1.0734717798734448E-2</v>
      </c>
    </row>
    <row r="46" spans="2:13" x14ac:dyDescent="0.25">
      <c r="B46" s="162" t="s">
        <v>119</v>
      </c>
      <c r="C46" s="163">
        <v>34853</v>
      </c>
      <c r="D46" s="163">
        <v>33250</v>
      </c>
      <c r="E46" s="163">
        <v>13586</v>
      </c>
      <c r="F46" s="163">
        <v>31205</v>
      </c>
      <c r="G46" s="163">
        <v>36085</v>
      </c>
      <c r="H46" s="163">
        <v>36824</v>
      </c>
      <c r="I46" s="165">
        <f t="shared" si="22"/>
        <v>2.0479423583206424E-2</v>
      </c>
      <c r="J46" s="164">
        <f t="shared" si="19"/>
        <v>0.1074887218045113</v>
      </c>
      <c r="K46" s="163">
        <f t="shared" si="20"/>
        <v>739</v>
      </c>
      <c r="L46" s="163">
        <f t="shared" si="21"/>
        <v>3574</v>
      </c>
      <c r="M46" s="164">
        <f t="shared" si="18"/>
        <v>8.0258105743933831E-3</v>
      </c>
    </row>
    <row r="47" spans="2:13" x14ac:dyDescent="0.25">
      <c r="B47" s="162" t="s">
        <v>128</v>
      </c>
      <c r="C47" s="163">
        <v>20005</v>
      </c>
      <c r="D47" s="163">
        <v>20414</v>
      </c>
      <c r="E47" s="163">
        <v>9638</v>
      </c>
      <c r="F47" s="163">
        <v>16484</v>
      </c>
      <c r="G47" s="163">
        <v>17819</v>
      </c>
      <c r="H47" s="163">
        <v>16068</v>
      </c>
      <c r="I47" s="165">
        <f t="shared" si="22"/>
        <v>-9.8265895953757232E-2</v>
      </c>
      <c r="J47" s="164">
        <f t="shared" si="19"/>
        <v>-0.21289311256980503</v>
      </c>
      <c r="K47" s="163">
        <f t="shared" si="20"/>
        <v>-1751</v>
      </c>
      <c r="L47" s="163">
        <f t="shared" si="21"/>
        <v>-4346</v>
      </c>
      <c r="M47" s="164">
        <f t="shared" si="18"/>
        <v>3.5020292284747147E-3</v>
      </c>
    </row>
    <row r="48" spans="2:13" x14ac:dyDescent="0.25">
      <c r="B48" s="162" t="s">
        <v>131</v>
      </c>
      <c r="C48" s="163">
        <v>34685</v>
      </c>
      <c r="D48" s="163">
        <v>28997</v>
      </c>
      <c r="E48" s="163">
        <v>15776</v>
      </c>
      <c r="F48" s="163">
        <v>14048</v>
      </c>
      <c r="G48" s="163">
        <v>17655</v>
      </c>
      <c r="H48" s="163">
        <v>17179</v>
      </c>
      <c r="I48" s="165">
        <f t="shared" si="22"/>
        <v>-2.6961200792976481E-2</v>
      </c>
      <c r="J48" s="164">
        <f t="shared" si="19"/>
        <v>-0.40755940269683066</v>
      </c>
      <c r="K48" s="163">
        <f t="shared" si="20"/>
        <v>-476</v>
      </c>
      <c r="L48" s="163">
        <f t="shared" si="21"/>
        <v>-11818</v>
      </c>
      <c r="M48" s="164">
        <f t="shared" si="18"/>
        <v>3.7441722750788599E-3</v>
      </c>
    </row>
    <row r="49" spans="2:13" x14ac:dyDescent="0.25">
      <c r="B49" s="168" t="s">
        <v>145</v>
      </c>
      <c r="C49" s="169">
        <f t="shared" ref="C49:H49" si="23">C41-SUM(C42:C48)</f>
        <v>245659</v>
      </c>
      <c r="D49" s="169">
        <f t="shared" si="23"/>
        <v>231423</v>
      </c>
      <c r="E49" s="169">
        <f t="shared" si="23"/>
        <v>81510</v>
      </c>
      <c r="F49" s="169">
        <f t="shared" si="23"/>
        <v>269874</v>
      </c>
      <c r="G49" s="169">
        <f t="shared" si="23"/>
        <v>277183</v>
      </c>
      <c r="H49" s="169">
        <f t="shared" si="23"/>
        <v>297428</v>
      </c>
      <c r="I49" s="171">
        <f t="shared" si="22"/>
        <v>7.3038389800240244E-2</v>
      </c>
      <c r="J49" s="170">
        <f t="shared" si="19"/>
        <v>0.28521365637814733</v>
      </c>
      <c r="K49" s="169">
        <f>H49-G49</f>
        <v>20245</v>
      </c>
      <c r="L49" s="169">
        <f t="shared" si="21"/>
        <v>66005</v>
      </c>
      <c r="M49" s="170">
        <f t="shared" si="18"/>
        <v>6.4824592318071778E-2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v>37938</v>
      </c>
      <c r="D51" s="176">
        <v>36869</v>
      </c>
      <c r="E51" s="176">
        <v>11628</v>
      </c>
      <c r="F51" s="176">
        <v>29058</v>
      </c>
      <c r="G51" s="176">
        <v>41308</v>
      </c>
      <c r="H51" s="176">
        <v>35995</v>
      </c>
      <c r="I51" s="177">
        <f>IFERROR(H51/G51-1,"-")</f>
        <v>-0.12861915367483301</v>
      </c>
      <c r="J51" s="177">
        <f>IFERROR(H51/D51-1,"-")</f>
        <v>-2.3705552089831605E-2</v>
      </c>
      <c r="K51" s="176">
        <f>H51-G51</f>
        <v>-5313</v>
      </c>
      <c r="L51" s="176">
        <f>H51-D51</f>
        <v>-874</v>
      </c>
      <c r="M51" s="177">
        <f t="shared" ref="M51:M63" si="24">H51/H$9</f>
        <v>7.845129579222513E-3</v>
      </c>
    </row>
    <row r="52" spans="2:13" x14ac:dyDescent="0.25">
      <c r="B52" s="157" t="s">
        <v>97</v>
      </c>
      <c r="C52" s="158">
        <v>9914</v>
      </c>
      <c r="D52" s="158">
        <v>9302</v>
      </c>
      <c r="E52" s="158">
        <v>2244</v>
      </c>
      <c r="F52" s="158">
        <v>4856</v>
      </c>
      <c r="G52" s="158">
        <v>17500</v>
      </c>
      <c r="H52" s="158">
        <v>9811</v>
      </c>
      <c r="I52" s="160">
        <f>IFERROR(H52/G52-1,"-")</f>
        <v>-0.43937142857142852</v>
      </c>
      <c r="J52" s="159">
        <f t="shared" ref="J52:J63" si="25">IFERROR(H52/D52-1,"-")</f>
        <v>5.4719415179531383E-2</v>
      </c>
      <c r="K52" s="158">
        <f t="shared" ref="K52:K62" si="26">H52-G52</f>
        <v>-7689</v>
      </c>
      <c r="L52" s="158">
        <f t="shared" ref="L52:L63" si="27">H52-D52</f>
        <v>509</v>
      </c>
      <c r="M52" s="159">
        <f t="shared" si="24"/>
        <v>2.1383127184817913E-3</v>
      </c>
    </row>
    <row r="53" spans="2:13" x14ac:dyDescent="0.25">
      <c r="B53" s="162" t="s">
        <v>103</v>
      </c>
      <c r="C53" s="163">
        <v>6291</v>
      </c>
      <c r="D53" s="163">
        <v>5254</v>
      </c>
      <c r="E53" s="163">
        <v>1592</v>
      </c>
      <c r="F53" s="163">
        <v>2591</v>
      </c>
      <c r="G53" s="163">
        <v>12921</v>
      </c>
      <c r="H53" s="163">
        <v>6705</v>
      </c>
      <c r="I53" s="165">
        <f>IFERROR(H53/G53-1,"-")</f>
        <v>-0.48107731599721382</v>
      </c>
      <c r="J53" s="164">
        <f t="shared" si="25"/>
        <v>0.27617053673391712</v>
      </c>
      <c r="K53" s="163">
        <f t="shared" si="26"/>
        <v>-6216</v>
      </c>
      <c r="L53" s="163">
        <f t="shared" si="27"/>
        <v>1451</v>
      </c>
      <c r="M53" s="164">
        <f t="shared" si="24"/>
        <v>1.4613583505677721E-3</v>
      </c>
    </row>
    <row r="54" spans="2:13" x14ac:dyDescent="0.25">
      <c r="B54" s="162" t="s">
        <v>100</v>
      </c>
      <c r="C54" s="163">
        <v>3623</v>
      </c>
      <c r="D54" s="163">
        <v>4048</v>
      </c>
      <c r="E54" s="163">
        <v>652</v>
      </c>
      <c r="F54" s="163">
        <v>2265</v>
      </c>
      <c r="G54" s="163">
        <v>4579</v>
      </c>
      <c r="H54" s="163">
        <v>3106</v>
      </c>
      <c r="I54" s="165">
        <f>IFERROR(H54/G54-1,"-")</f>
        <v>-0.32168595763267094</v>
      </c>
      <c r="J54" s="164">
        <f t="shared" si="25"/>
        <v>-0.23270750988142297</v>
      </c>
      <c r="K54" s="163">
        <f t="shared" si="26"/>
        <v>-1473</v>
      </c>
      <c r="L54" s="163">
        <f t="shared" si="27"/>
        <v>-942</v>
      </c>
      <c r="M54" s="164">
        <f t="shared" si="24"/>
        <v>6.7695436791401936E-4</v>
      </c>
    </row>
    <row r="55" spans="2:13" x14ac:dyDescent="0.25">
      <c r="B55" s="157" t="s">
        <v>107</v>
      </c>
      <c r="C55" s="158">
        <v>28024</v>
      </c>
      <c r="D55" s="158">
        <v>27567</v>
      </c>
      <c r="E55" s="158">
        <v>9384</v>
      </c>
      <c r="F55" s="158">
        <v>24202</v>
      </c>
      <c r="G55" s="158">
        <v>23808</v>
      </c>
      <c r="H55" s="158">
        <v>26184</v>
      </c>
      <c r="I55" s="160">
        <f>IFERROR(H55/G55-1,"-")</f>
        <v>9.9798387096774244E-2</v>
      </c>
      <c r="J55" s="159">
        <f t="shared" si="25"/>
        <v>-5.0168679943410566E-2</v>
      </c>
      <c r="K55" s="158">
        <f t="shared" si="26"/>
        <v>2376</v>
      </c>
      <c r="L55" s="158">
        <f t="shared" si="27"/>
        <v>-1383</v>
      </c>
      <c r="M55" s="159">
        <f t="shared" si="24"/>
        <v>5.7068168607407226E-3</v>
      </c>
    </row>
    <row r="56" spans="2:13" x14ac:dyDescent="0.25">
      <c r="B56" s="162" t="s">
        <v>110</v>
      </c>
      <c r="C56" s="163">
        <v>8126</v>
      </c>
      <c r="D56" s="163">
        <v>8621</v>
      </c>
      <c r="E56" s="163">
        <v>2951</v>
      </c>
      <c r="F56" s="163">
        <v>8555</v>
      </c>
      <c r="G56" s="163">
        <v>7494</v>
      </c>
      <c r="H56" s="163">
        <v>9162</v>
      </c>
      <c r="I56" s="165">
        <f t="shared" ref="I56:I63" si="28">IFERROR(H56/G56-1,"-")</f>
        <v>0.22257806244996003</v>
      </c>
      <c r="J56" s="164">
        <f t="shared" si="25"/>
        <v>6.2753740865328922E-2</v>
      </c>
      <c r="K56" s="163">
        <f t="shared" si="26"/>
        <v>1668</v>
      </c>
      <c r="L56" s="163">
        <f t="shared" si="27"/>
        <v>541</v>
      </c>
      <c r="M56" s="164">
        <f t="shared" si="24"/>
        <v>1.996862819970459E-3</v>
      </c>
    </row>
    <row r="57" spans="2:13" x14ac:dyDescent="0.25">
      <c r="B57" s="162" t="s">
        <v>113</v>
      </c>
      <c r="C57" s="163">
        <v>8872</v>
      </c>
      <c r="D57" s="163">
        <v>7201</v>
      </c>
      <c r="E57" s="163">
        <v>2373</v>
      </c>
      <c r="F57" s="163">
        <v>5239</v>
      </c>
      <c r="G57" s="163">
        <v>4202</v>
      </c>
      <c r="H57" s="163">
        <v>5076</v>
      </c>
      <c r="I57" s="165">
        <f t="shared" si="28"/>
        <v>0.20799619228938604</v>
      </c>
      <c r="J57" s="164">
        <f t="shared" si="25"/>
        <v>-0.29509790306901817</v>
      </c>
      <c r="K57" s="163">
        <f t="shared" si="26"/>
        <v>874</v>
      </c>
      <c r="L57" s="163">
        <f t="shared" si="27"/>
        <v>-2125</v>
      </c>
      <c r="M57" s="164">
        <f t="shared" si="24"/>
        <v>1.1063169257989577E-3</v>
      </c>
    </row>
    <row r="58" spans="2:13" x14ac:dyDescent="0.25">
      <c r="B58" s="162" t="s">
        <v>116</v>
      </c>
      <c r="C58" s="163">
        <v>1764</v>
      </c>
      <c r="D58" s="163">
        <v>1922</v>
      </c>
      <c r="E58" s="163">
        <v>504</v>
      </c>
      <c r="F58" s="163">
        <v>2127</v>
      </c>
      <c r="G58" s="163">
        <v>2399</v>
      </c>
      <c r="H58" s="163">
        <v>1961</v>
      </c>
      <c r="I58" s="165">
        <f t="shared" si="28"/>
        <v>-0.18257607336390158</v>
      </c>
      <c r="J58" s="164">
        <f t="shared" si="25"/>
        <v>2.0291363163371434E-2</v>
      </c>
      <c r="K58" s="163">
        <f t="shared" si="26"/>
        <v>-438</v>
      </c>
      <c r="L58" s="163">
        <f t="shared" si="27"/>
        <v>39</v>
      </c>
      <c r="M58" s="164">
        <f t="shared" si="24"/>
        <v>4.2740100305196135E-4</v>
      </c>
    </row>
    <row r="59" spans="2:13" x14ac:dyDescent="0.25">
      <c r="B59" s="162" t="s">
        <v>123</v>
      </c>
      <c r="C59" s="163">
        <v>566</v>
      </c>
      <c r="D59" s="163">
        <v>640</v>
      </c>
      <c r="E59" s="163">
        <v>247</v>
      </c>
      <c r="F59" s="163">
        <v>711</v>
      </c>
      <c r="G59" s="163">
        <v>596</v>
      </c>
      <c r="H59" s="163">
        <v>870</v>
      </c>
      <c r="I59" s="165">
        <f t="shared" si="28"/>
        <v>0.45973154362416113</v>
      </c>
      <c r="J59" s="164">
        <f t="shared" si="25"/>
        <v>0.359375</v>
      </c>
      <c r="K59" s="163">
        <f t="shared" si="26"/>
        <v>274</v>
      </c>
      <c r="L59" s="163">
        <f t="shared" si="27"/>
        <v>230</v>
      </c>
      <c r="M59" s="164">
        <f t="shared" si="24"/>
        <v>1.8961696718776459E-4</v>
      </c>
    </row>
    <row r="60" spans="2:13" x14ac:dyDescent="0.25">
      <c r="B60" s="162" t="s">
        <v>119</v>
      </c>
      <c r="C60" s="163">
        <v>511</v>
      </c>
      <c r="D60" s="163">
        <v>588</v>
      </c>
      <c r="E60" s="163">
        <v>217</v>
      </c>
      <c r="F60" s="163">
        <v>550</v>
      </c>
      <c r="G60" s="163">
        <v>548</v>
      </c>
      <c r="H60" s="163">
        <v>593</v>
      </c>
      <c r="I60" s="165">
        <f t="shared" si="28"/>
        <v>8.2116788321167977E-2</v>
      </c>
      <c r="J60" s="164">
        <f t="shared" si="25"/>
        <v>8.5034013605442826E-3</v>
      </c>
      <c r="K60" s="163">
        <f t="shared" si="26"/>
        <v>45</v>
      </c>
      <c r="L60" s="163">
        <f t="shared" si="27"/>
        <v>5</v>
      </c>
      <c r="M60" s="164">
        <f t="shared" si="24"/>
        <v>1.2924466843947633E-4</v>
      </c>
    </row>
    <row r="61" spans="2:13" x14ac:dyDescent="0.25">
      <c r="B61" s="162" t="s">
        <v>128</v>
      </c>
      <c r="C61" s="163">
        <v>270</v>
      </c>
      <c r="D61" s="163">
        <v>190</v>
      </c>
      <c r="E61" s="163">
        <v>136</v>
      </c>
      <c r="F61" s="163">
        <v>70</v>
      </c>
      <c r="G61" s="163">
        <v>184</v>
      </c>
      <c r="H61" s="163">
        <v>98</v>
      </c>
      <c r="I61" s="165">
        <f t="shared" si="28"/>
        <v>-0.46739130434782605</v>
      </c>
      <c r="J61" s="164">
        <f t="shared" si="25"/>
        <v>-0.48421052631578942</v>
      </c>
      <c r="K61" s="163">
        <f t="shared" si="26"/>
        <v>-86</v>
      </c>
      <c r="L61" s="163">
        <f t="shared" si="27"/>
        <v>-92</v>
      </c>
      <c r="M61" s="164">
        <f t="shared" si="24"/>
        <v>2.1359152625748198E-5</v>
      </c>
    </row>
    <row r="62" spans="2:13" x14ac:dyDescent="0.25">
      <c r="B62" s="162" t="s">
        <v>131</v>
      </c>
      <c r="C62" s="163">
        <v>302</v>
      </c>
      <c r="D62" s="163">
        <v>323</v>
      </c>
      <c r="E62" s="163">
        <v>207</v>
      </c>
      <c r="F62" s="163">
        <v>110</v>
      </c>
      <c r="G62" s="163">
        <v>156</v>
      </c>
      <c r="H62" s="163">
        <v>100</v>
      </c>
      <c r="I62" s="165">
        <f t="shared" si="28"/>
        <v>-0.35897435897435892</v>
      </c>
      <c r="J62" s="164">
        <f t="shared" si="25"/>
        <v>-0.69040247678018574</v>
      </c>
      <c r="K62" s="163">
        <f t="shared" si="26"/>
        <v>-56</v>
      </c>
      <c r="L62" s="163">
        <f t="shared" si="27"/>
        <v>-223</v>
      </c>
      <c r="M62" s="164">
        <f t="shared" si="24"/>
        <v>2.1795053699743058E-5</v>
      </c>
    </row>
    <row r="63" spans="2:13" x14ac:dyDescent="0.25">
      <c r="B63" s="168" t="s">
        <v>145</v>
      </c>
      <c r="C63" s="169">
        <f t="shared" ref="C63:H63" si="29">C55-SUM(C56:C62)</f>
        <v>7613</v>
      </c>
      <c r="D63" s="169">
        <f t="shared" si="29"/>
        <v>8082</v>
      </c>
      <c r="E63" s="169">
        <f t="shared" si="29"/>
        <v>2749</v>
      </c>
      <c r="F63" s="169">
        <f t="shared" si="29"/>
        <v>6840</v>
      </c>
      <c r="G63" s="169">
        <f t="shared" si="29"/>
        <v>8229</v>
      </c>
      <c r="H63" s="169">
        <f t="shared" si="29"/>
        <v>8324</v>
      </c>
      <c r="I63" s="171">
        <f t="shared" si="28"/>
        <v>1.154453761088825E-2</v>
      </c>
      <c r="J63" s="170">
        <f t="shared" si="25"/>
        <v>2.9943083395199244E-2</v>
      </c>
      <c r="K63" s="169">
        <f>H63-G63</f>
        <v>95</v>
      </c>
      <c r="L63" s="169">
        <f t="shared" si="27"/>
        <v>242</v>
      </c>
      <c r="M63" s="170">
        <f t="shared" si="24"/>
        <v>1.8142202699666121E-3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v>115505</v>
      </c>
      <c r="D65" s="176">
        <v>116760</v>
      </c>
      <c r="E65" s="176">
        <v>41527</v>
      </c>
      <c r="F65" s="176">
        <v>132337</v>
      </c>
      <c r="G65" s="176">
        <v>154946</v>
      </c>
      <c r="H65" s="176">
        <v>200452</v>
      </c>
      <c r="I65" s="177">
        <f>IFERROR(H65/G65-1,"-")</f>
        <v>0.29368941437662155</v>
      </c>
      <c r="J65" s="177">
        <f>IFERROR(H65/D65-1,"-")</f>
        <v>0.71678657074340535</v>
      </c>
      <c r="K65" s="176">
        <f>H65-G65</f>
        <v>45506</v>
      </c>
      <c r="L65" s="176">
        <f>H65-D65</f>
        <v>83692</v>
      </c>
      <c r="M65" s="177">
        <f t="shared" ref="M65:M77" si="30">H65/H$9</f>
        <v>4.3688621042208955E-2</v>
      </c>
    </row>
    <row r="66" spans="2:13" x14ac:dyDescent="0.25">
      <c r="B66" s="157" t="s">
        <v>97</v>
      </c>
      <c r="C66" s="158">
        <v>31609</v>
      </c>
      <c r="D66" s="158">
        <v>37493</v>
      </c>
      <c r="E66" s="158">
        <v>20131</v>
      </c>
      <c r="F66" s="158">
        <v>30651</v>
      </c>
      <c r="G66" s="158">
        <v>40798</v>
      </c>
      <c r="H66" s="158">
        <v>53591</v>
      </c>
      <c r="I66" s="160">
        <f>IFERROR(H66/G66-1,"-")</f>
        <v>0.31356929261238298</v>
      </c>
      <c r="J66" s="159">
        <f t="shared" ref="J66:J77" si="31">IFERROR(H66/D66-1,"-")</f>
        <v>0.42936014722748239</v>
      </c>
      <c r="K66" s="158">
        <f t="shared" ref="K66:K76" si="32">H66-G66</f>
        <v>12793</v>
      </c>
      <c r="L66" s="158">
        <f t="shared" ref="L66:L77" si="33">H66-D66</f>
        <v>16098</v>
      </c>
      <c r="M66" s="159">
        <f t="shared" si="30"/>
        <v>1.1680187228229302E-2</v>
      </c>
    </row>
    <row r="67" spans="2:13" x14ac:dyDescent="0.25">
      <c r="B67" s="162" t="s">
        <v>103</v>
      </c>
      <c r="C67" s="163">
        <v>18149</v>
      </c>
      <c r="D67" s="163">
        <v>20759</v>
      </c>
      <c r="E67" s="163">
        <v>7189</v>
      </c>
      <c r="F67" s="163">
        <v>23072</v>
      </c>
      <c r="G67" s="163">
        <v>28586</v>
      </c>
      <c r="H67" s="163">
        <v>33767</v>
      </c>
      <c r="I67" s="165">
        <f>IFERROR(H67/G67-1,"-")</f>
        <v>0.1812425662911914</v>
      </c>
      <c r="J67" s="164">
        <f t="shared" si="31"/>
        <v>0.62661977937280211</v>
      </c>
      <c r="K67" s="163">
        <f t="shared" si="32"/>
        <v>5181</v>
      </c>
      <c r="L67" s="163">
        <f t="shared" si="33"/>
        <v>13008</v>
      </c>
      <c r="M67" s="164">
        <f t="shared" si="30"/>
        <v>7.3595357827922385E-3</v>
      </c>
    </row>
    <row r="68" spans="2:13" x14ac:dyDescent="0.25">
      <c r="B68" s="162" t="s">
        <v>100</v>
      </c>
      <c r="C68" s="163">
        <v>13460</v>
      </c>
      <c r="D68" s="163">
        <v>16734</v>
      </c>
      <c r="E68" s="163">
        <v>12942</v>
      </c>
      <c r="F68" s="163">
        <v>7579</v>
      </c>
      <c r="G68" s="163">
        <v>12212</v>
      </c>
      <c r="H68" s="163">
        <v>19824</v>
      </c>
      <c r="I68" s="165">
        <f>IFERROR(H68/G68-1,"-")</f>
        <v>0.6233213232885686</v>
      </c>
      <c r="J68" s="164">
        <f t="shared" si="31"/>
        <v>0.18465399784869119</v>
      </c>
      <c r="K68" s="163">
        <f t="shared" si="32"/>
        <v>7612</v>
      </c>
      <c r="L68" s="163">
        <f t="shared" si="33"/>
        <v>3090</v>
      </c>
      <c r="M68" s="164">
        <f t="shared" si="30"/>
        <v>4.320651445437064E-3</v>
      </c>
    </row>
    <row r="69" spans="2:13" x14ac:dyDescent="0.25">
      <c r="B69" s="157" t="s">
        <v>107</v>
      </c>
      <c r="C69" s="158">
        <v>83896</v>
      </c>
      <c r="D69" s="158">
        <v>79267</v>
      </c>
      <c r="E69" s="158">
        <v>21396</v>
      </c>
      <c r="F69" s="158">
        <v>101686</v>
      </c>
      <c r="G69" s="158">
        <v>114148</v>
      </c>
      <c r="H69" s="158">
        <v>146861</v>
      </c>
      <c r="I69" s="160">
        <f>IFERROR(H69/G69-1,"-")</f>
        <v>0.28658408382100431</v>
      </c>
      <c r="J69" s="159">
        <f t="shared" si="31"/>
        <v>0.85273821388471882</v>
      </c>
      <c r="K69" s="158">
        <f t="shared" si="32"/>
        <v>32713</v>
      </c>
      <c r="L69" s="158">
        <f t="shared" si="33"/>
        <v>67594</v>
      </c>
      <c r="M69" s="159">
        <f t="shared" si="30"/>
        <v>3.200843381397965E-2</v>
      </c>
    </row>
    <row r="70" spans="2:13" x14ac:dyDescent="0.25">
      <c r="B70" s="162" t="s">
        <v>110</v>
      </c>
      <c r="C70" s="163">
        <v>38413</v>
      </c>
      <c r="D70" s="163">
        <v>34452</v>
      </c>
      <c r="E70" s="163">
        <v>8131</v>
      </c>
      <c r="F70" s="163">
        <v>47102</v>
      </c>
      <c r="G70" s="163">
        <v>41776</v>
      </c>
      <c r="H70" s="163">
        <v>63422</v>
      </c>
      <c r="I70" s="165">
        <f t="shared" ref="I70:I77" si="34">IFERROR(H70/G70-1,"-")</f>
        <v>0.51814438912294136</v>
      </c>
      <c r="J70" s="164">
        <f t="shared" si="31"/>
        <v>0.84088006501799595</v>
      </c>
      <c r="K70" s="163">
        <f t="shared" si="32"/>
        <v>21646</v>
      </c>
      <c r="L70" s="163">
        <f t="shared" si="33"/>
        <v>28970</v>
      </c>
      <c r="M70" s="164">
        <f t="shared" si="30"/>
        <v>1.3822858957451042E-2</v>
      </c>
    </row>
    <row r="71" spans="2:13" x14ac:dyDescent="0.25">
      <c r="B71" s="162" t="s">
        <v>113</v>
      </c>
      <c r="C71" s="163">
        <v>11279</v>
      </c>
      <c r="D71" s="163">
        <v>9604</v>
      </c>
      <c r="E71" s="163">
        <v>2515</v>
      </c>
      <c r="F71" s="163">
        <v>6396</v>
      </c>
      <c r="G71" s="163">
        <v>7886</v>
      </c>
      <c r="H71" s="163">
        <v>8160</v>
      </c>
      <c r="I71" s="165">
        <f t="shared" si="34"/>
        <v>3.4745117930509828E-2</v>
      </c>
      <c r="J71" s="164">
        <f t="shared" si="31"/>
        <v>-0.15035401915868385</v>
      </c>
      <c r="K71" s="163">
        <f t="shared" si="32"/>
        <v>274</v>
      </c>
      <c r="L71" s="163">
        <f t="shared" si="33"/>
        <v>-1444</v>
      </c>
      <c r="M71" s="164">
        <f t="shared" si="30"/>
        <v>1.7784763818990336E-3</v>
      </c>
    </row>
    <row r="72" spans="2:13" x14ac:dyDescent="0.25">
      <c r="B72" s="162" t="s">
        <v>116</v>
      </c>
      <c r="C72" s="163">
        <v>5559</v>
      </c>
      <c r="D72" s="163">
        <v>9264</v>
      </c>
      <c r="E72" s="163">
        <v>2837</v>
      </c>
      <c r="F72" s="163">
        <v>14640</v>
      </c>
      <c r="G72" s="163">
        <v>15024</v>
      </c>
      <c r="H72" s="163">
        <v>17826</v>
      </c>
      <c r="I72" s="165">
        <f t="shared" si="34"/>
        <v>0.18650159744408956</v>
      </c>
      <c r="J72" s="164">
        <f t="shared" si="31"/>
        <v>0.92422279792746109</v>
      </c>
      <c r="K72" s="163">
        <f t="shared" si="32"/>
        <v>2802</v>
      </c>
      <c r="L72" s="163">
        <f t="shared" si="33"/>
        <v>8562</v>
      </c>
      <c r="M72" s="164">
        <f t="shared" si="30"/>
        <v>3.8851862725161977E-3</v>
      </c>
    </row>
    <row r="73" spans="2:13" x14ac:dyDescent="0.25">
      <c r="B73" s="162" t="s">
        <v>123</v>
      </c>
      <c r="C73" s="163">
        <v>1935</v>
      </c>
      <c r="D73" s="163">
        <v>1484</v>
      </c>
      <c r="E73" s="163">
        <v>273</v>
      </c>
      <c r="F73" s="163">
        <v>2490</v>
      </c>
      <c r="G73" s="163">
        <v>3276</v>
      </c>
      <c r="H73" s="163">
        <v>5584</v>
      </c>
      <c r="I73" s="165">
        <f t="shared" si="34"/>
        <v>0.70451770451770446</v>
      </c>
      <c r="J73" s="164">
        <f t="shared" si="31"/>
        <v>2.7628032345013476</v>
      </c>
      <c r="K73" s="163">
        <f t="shared" si="32"/>
        <v>2308</v>
      </c>
      <c r="L73" s="163">
        <f t="shared" si="33"/>
        <v>4100</v>
      </c>
      <c r="M73" s="164">
        <f t="shared" si="30"/>
        <v>1.2170357985936524E-3</v>
      </c>
    </row>
    <row r="74" spans="2:13" x14ac:dyDescent="0.25">
      <c r="B74" s="162" t="s">
        <v>119</v>
      </c>
      <c r="C74" s="163">
        <v>2352</v>
      </c>
      <c r="D74" s="163">
        <v>1859</v>
      </c>
      <c r="E74" s="163">
        <v>871</v>
      </c>
      <c r="F74" s="163">
        <v>2633</v>
      </c>
      <c r="G74" s="163">
        <v>2484</v>
      </c>
      <c r="H74" s="163">
        <v>3654</v>
      </c>
      <c r="I74" s="165">
        <f t="shared" si="34"/>
        <v>0.47101449275362328</v>
      </c>
      <c r="J74" s="164">
        <f t="shared" si="31"/>
        <v>0.96557288864981183</v>
      </c>
      <c r="K74" s="163">
        <f t="shared" si="32"/>
        <v>1170</v>
      </c>
      <c r="L74" s="163">
        <f t="shared" si="33"/>
        <v>1795</v>
      </c>
      <c r="M74" s="164">
        <f t="shared" si="30"/>
        <v>7.9639126218861134E-4</v>
      </c>
    </row>
    <row r="75" spans="2:13" x14ac:dyDescent="0.25">
      <c r="B75" s="162" t="s">
        <v>128</v>
      </c>
      <c r="C75" s="163">
        <v>972</v>
      </c>
      <c r="D75" s="163">
        <v>1559</v>
      </c>
      <c r="E75" s="163">
        <v>666</v>
      </c>
      <c r="F75" s="163">
        <v>1414</v>
      </c>
      <c r="G75" s="163">
        <v>3520</v>
      </c>
      <c r="H75" s="163">
        <v>2498</v>
      </c>
      <c r="I75" s="165">
        <f t="shared" si="34"/>
        <v>-0.29034090909090904</v>
      </c>
      <c r="J75" s="164">
        <f t="shared" si="31"/>
        <v>0.60230917254650418</v>
      </c>
      <c r="K75" s="163">
        <f t="shared" si="32"/>
        <v>-1022</v>
      </c>
      <c r="L75" s="163">
        <f t="shared" si="33"/>
        <v>939</v>
      </c>
      <c r="M75" s="164">
        <f t="shared" si="30"/>
        <v>5.4444044141958164E-4</v>
      </c>
    </row>
    <row r="76" spans="2:13" x14ac:dyDescent="0.25">
      <c r="B76" s="162" t="s">
        <v>131</v>
      </c>
      <c r="C76" s="163">
        <v>1944</v>
      </c>
      <c r="D76" s="163">
        <v>1636</v>
      </c>
      <c r="E76" s="163">
        <v>871</v>
      </c>
      <c r="F76" s="163">
        <v>486</v>
      </c>
      <c r="G76" s="163">
        <v>1070</v>
      </c>
      <c r="H76" s="163">
        <v>1828</v>
      </c>
      <c r="I76" s="165">
        <f t="shared" si="34"/>
        <v>0.70841121495327108</v>
      </c>
      <c r="J76" s="164">
        <f t="shared" si="31"/>
        <v>0.11735941320293408</v>
      </c>
      <c r="K76" s="163">
        <f t="shared" si="32"/>
        <v>758</v>
      </c>
      <c r="L76" s="163">
        <f t="shared" si="33"/>
        <v>192</v>
      </c>
      <c r="M76" s="164">
        <f t="shared" si="30"/>
        <v>3.9841358163130309E-4</v>
      </c>
    </row>
    <row r="77" spans="2:13" x14ac:dyDescent="0.25">
      <c r="B77" s="168" t="s">
        <v>145</v>
      </c>
      <c r="C77" s="169">
        <f t="shared" ref="C77:H77" si="35">C69-SUM(C70:C76)</f>
        <v>21442</v>
      </c>
      <c r="D77" s="169">
        <f t="shared" si="35"/>
        <v>19409</v>
      </c>
      <c r="E77" s="169">
        <f t="shared" si="35"/>
        <v>5232</v>
      </c>
      <c r="F77" s="169">
        <f t="shared" si="35"/>
        <v>26525</v>
      </c>
      <c r="G77" s="169">
        <f t="shared" si="35"/>
        <v>39112</v>
      </c>
      <c r="H77" s="169">
        <f t="shared" si="35"/>
        <v>43889</v>
      </c>
      <c r="I77" s="171">
        <f t="shared" si="34"/>
        <v>0.12213642871752906</v>
      </c>
      <c r="J77" s="170">
        <f t="shared" si="31"/>
        <v>1.2612705445927146</v>
      </c>
      <c r="K77" s="169">
        <f>H77-G77</f>
        <v>4777</v>
      </c>
      <c r="L77" s="169">
        <f t="shared" si="33"/>
        <v>24480</v>
      </c>
      <c r="M77" s="170">
        <f t="shared" si="30"/>
        <v>9.5656311182802309E-3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v>692965</v>
      </c>
      <c r="D79" s="176">
        <v>662992</v>
      </c>
      <c r="E79" s="176">
        <v>196369</v>
      </c>
      <c r="F79" s="176">
        <v>587373</v>
      </c>
      <c r="G79" s="176">
        <v>669254</v>
      </c>
      <c r="H79" s="176">
        <v>773150</v>
      </c>
      <c r="I79" s="177">
        <f>IFERROR(H79/G79-1,"-")</f>
        <v>0.15524150770858292</v>
      </c>
      <c r="J79" s="177">
        <f>IFERROR(H79/D79-1,"-")</f>
        <v>0.16615283442334139</v>
      </c>
      <c r="K79" s="176">
        <f>H79-G79</f>
        <v>103896</v>
      </c>
      <c r="L79" s="176">
        <f>H79-D79</f>
        <v>110158</v>
      </c>
      <c r="M79" s="177">
        <f t="shared" ref="M79:M91" si="36">H79/H$9</f>
        <v>0.16850845767956346</v>
      </c>
    </row>
    <row r="80" spans="2:13" x14ac:dyDescent="0.25">
      <c r="B80" s="157" t="s">
        <v>97</v>
      </c>
      <c r="C80" s="158">
        <v>317816</v>
      </c>
      <c r="D80" s="158">
        <v>308801</v>
      </c>
      <c r="E80" s="158">
        <v>85786</v>
      </c>
      <c r="F80" s="158">
        <v>297779</v>
      </c>
      <c r="G80" s="158">
        <v>304437</v>
      </c>
      <c r="H80" s="158">
        <v>336795</v>
      </c>
      <c r="I80" s="160">
        <f>IFERROR(H80/G80-1,"-")</f>
        <v>0.10628800047300424</v>
      </c>
      <c r="J80" s="159">
        <f t="shared" ref="J80:J91" si="37">IFERROR(H80/D80-1,"-")</f>
        <v>9.06538515095483E-2</v>
      </c>
      <c r="K80" s="158">
        <f t="shared" ref="K80:K90" si="38">H80-G80</f>
        <v>32358</v>
      </c>
      <c r="L80" s="158">
        <f t="shared" ref="L80:L91" si="39">H80-D80</f>
        <v>27994</v>
      </c>
      <c r="M80" s="159">
        <f t="shared" si="36"/>
        <v>7.3404651108049626E-2</v>
      </c>
    </row>
    <row r="81" spans="2:13" x14ac:dyDescent="0.25">
      <c r="B81" s="162" t="s">
        <v>103</v>
      </c>
      <c r="C81" s="163">
        <v>81440</v>
      </c>
      <c r="D81" s="163">
        <v>62661</v>
      </c>
      <c r="E81" s="163">
        <v>20676</v>
      </c>
      <c r="F81" s="163">
        <v>86680</v>
      </c>
      <c r="G81" s="163">
        <v>82735</v>
      </c>
      <c r="H81" s="163">
        <v>94416</v>
      </c>
      <c r="I81" s="165">
        <f>IFERROR(H81/G81-1,"-")</f>
        <v>0.14118571342237263</v>
      </c>
      <c r="J81" s="164">
        <f t="shared" si="37"/>
        <v>0.50677454876238803</v>
      </c>
      <c r="K81" s="163">
        <f t="shared" si="38"/>
        <v>11681</v>
      </c>
      <c r="L81" s="163">
        <f t="shared" si="39"/>
        <v>31755</v>
      </c>
      <c r="M81" s="164">
        <f t="shared" si="36"/>
        <v>2.0578017901149406E-2</v>
      </c>
    </row>
    <row r="82" spans="2:13" x14ac:dyDescent="0.25">
      <c r="B82" s="162" t="s">
        <v>100</v>
      </c>
      <c r="C82" s="163">
        <v>236376</v>
      </c>
      <c r="D82" s="163">
        <v>246140</v>
      </c>
      <c r="E82" s="163">
        <v>65110</v>
      </c>
      <c r="F82" s="163">
        <v>211099</v>
      </c>
      <c r="G82" s="163">
        <v>221702</v>
      </c>
      <c r="H82" s="163">
        <v>242379</v>
      </c>
      <c r="I82" s="165">
        <f>IFERROR(H82/G82-1,"-")</f>
        <v>9.3264832973992018E-2</v>
      </c>
      <c r="J82" s="164">
        <f t="shared" si="37"/>
        <v>-1.5279921995612233E-2</v>
      </c>
      <c r="K82" s="163">
        <f t="shared" si="38"/>
        <v>20677</v>
      </c>
      <c r="L82" s="163">
        <f t="shared" si="39"/>
        <v>-3761</v>
      </c>
      <c r="M82" s="164">
        <f t="shared" si="36"/>
        <v>5.2826633206900224E-2</v>
      </c>
    </row>
    <row r="83" spans="2:13" x14ac:dyDescent="0.25">
      <c r="B83" s="157" t="s">
        <v>107</v>
      </c>
      <c r="C83" s="158">
        <v>375149</v>
      </c>
      <c r="D83" s="158">
        <v>354191</v>
      </c>
      <c r="E83" s="158">
        <v>110583</v>
      </c>
      <c r="F83" s="158">
        <v>289594</v>
      </c>
      <c r="G83" s="158">
        <v>364817</v>
      </c>
      <c r="H83" s="158">
        <v>436355</v>
      </c>
      <c r="I83" s="160">
        <f>IFERROR(H83/G83-1,"-")</f>
        <v>0.19609283558606094</v>
      </c>
      <c r="J83" s="159">
        <f t="shared" si="37"/>
        <v>0.23197653243588912</v>
      </c>
      <c r="K83" s="158">
        <f t="shared" si="38"/>
        <v>71538</v>
      </c>
      <c r="L83" s="158">
        <f t="shared" si="39"/>
        <v>82164</v>
      </c>
      <c r="M83" s="159">
        <f t="shared" si="36"/>
        <v>9.5103806571513821E-2</v>
      </c>
    </row>
    <row r="84" spans="2:13" x14ac:dyDescent="0.25">
      <c r="B84" s="162" t="s">
        <v>110</v>
      </c>
      <c r="C84" s="163">
        <v>56254</v>
      </c>
      <c r="D84" s="163">
        <v>61950</v>
      </c>
      <c r="E84" s="163">
        <v>18840</v>
      </c>
      <c r="F84" s="163">
        <v>58110</v>
      </c>
      <c r="G84" s="163">
        <v>76806</v>
      </c>
      <c r="H84" s="163">
        <v>92648</v>
      </c>
      <c r="I84" s="165">
        <f t="shared" ref="I84:I91" si="40">IFERROR(H84/G84-1,"-")</f>
        <v>0.20625992760982226</v>
      </c>
      <c r="J84" s="164">
        <f t="shared" si="37"/>
        <v>0.49552865213882158</v>
      </c>
      <c r="K84" s="163">
        <f t="shared" si="38"/>
        <v>15842</v>
      </c>
      <c r="L84" s="163">
        <f t="shared" si="39"/>
        <v>30698</v>
      </c>
      <c r="M84" s="164">
        <f t="shared" si="36"/>
        <v>2.0192681351737948E-2</v>
      </c>
    </row>
    <row r="85" spans="2:13" x14ac:dyDescent="0.25">
      <c r="B85" s="162" t="s">
        <v>113</v>
      </c>
      <c r="C85" s="163">
        <v>158629</v>
      </c>
      <c r="D85" s="163">
        <v>130093</v>
      </c>
      <c r="E85" s="163">
        <v>35749</v>
      </c>
      <c r="F85" s="163">
        <v>86487</v>
      </c>
      <c r="G85" s="163">
        <v>99085</v>
      </c>
      <c r="H85" s="163">
        <v>111635</v>
      </c>
      <c r="I85" s="165">
        <f t="shared" si="40"/>
        <v>0.12665892920220023</v>
      </c>
      <c r="J85" s="164">
        <f t="shared" si="37"/>
        <v>-0.14188311438739976</v>
      </c>
      <c r="K85" s="163">
        <f t="shared" si="38"/>
        <v>12550</v>
      </c>
      <c r="L85" s="163">
        <f t="shared" si="39"/>
        <v>-18458</v>
      </c>
      <c r="M85" s="164">
        <f t="shared" si="36"/>
        <v>2.4330908197708164E-2</v>
      </c>
    </row>
    <row r="86" spans="2:13" x14ac:dyDescent="0.25">
      <c r="B86" s="162" t="s">
        <v>116</v>
      </c>
      <c r="C86" s="163">
        <v>20275</v>
      </c>
      <c r="D86" s="163">
        <v>21555</v>
      </c>
      <c r="E86" s="163">
        <v>7557</v>
      </c>
      <c r="F86" s="163">
        <v>25420</v>
      </c>
      <c r="G86" s="163">
        <v>35525</v>
      </c>
      <c r="H86" s="163">
        <v>50132</v>
      </c>
      <c r="I86" s="165">
        <f t="shared" si="40"/>
        <v>0.4111752287121746</v>
      </c>
      <c r="J86" s="164">
        <f t="shared" si="37"/>
        <v>1.3257712827650199</v>
      </c>
      <c r="K86" s="163">
        <f t="shared" si="38"/>
        <v>14607</v>
      </c>
      <c r="L86" s="163">
        <f t="shared" si="39"/>
        <v>28577</v>
      </c>
      <c r="M86" s="164">
        <f t="shared" si="36"/>
        <v>1.092629632075519E-2</v>
      </c>
    </row>
    <row r="87" spans="2:13" x14ac:dyDescent="0.25">
      <c r="B87" s="162" t="s">
        <v>123</v>
      </c>
      <c r="C87" s="163">
        <v>10399</v>
      </c>
      <c r="D87" s="163">
        <v>8090</v>
      </c>
      <c r="E87" s="163">
        <v>1769</v>
      </c>
      <c r="F87" s="163">
        <v>8759</v>
      </c>
      <c r="G87" s="163">
        <v>10246</v>
      </c>
      <c r="H87" s="163">
        <v>15551</v>
      </c>
      <c r="I87" s="165">
        <f t="shared" si="40"/>
        <v>0.51776302947491715</v>
      </c>
      <c r="J87" s="164">
        <f t="shared" si="37"/>
        <v>0.92224969097651432</v>
      </c>
      <c r="K87" s="163">
        <f t="shared" si="38"/>
        <v>5305</v>
      </c>
      <c r="L87" s="163">
        <f t="shared" si="39"/>
        <v>7461</v>
      </c>
      <c r="M87" s="164">
        <f t="shared" si="36"/>
        <v>3.3893488008470431E-3</v>
      </c>
    </row>
    <row r="88" spans="2:13" x14ac:dyDescent="0.25">
      <c r="B88" s="162" t="s">
        <v>119</v>
      </c>
      <c r="C88" s="163">
        <v>5676</v>
      </c>
      <c r="D88" s="163">
        <v>5355</v>
      </c>
      <c r="E88" s="163">
        <v>1902</v>
      </c>
      <c r="F88" s="163">
        <v>4683</v>
      </c>
      <c r="G88" s="163">
        <v>5768</v>
      </c>
      <c r="H88" s="163">
        <v>7342</v>
      </c>
      <c r="I88" s="165">
        <f t="shared" si="40"/>
        <v>0.27288488210818307</v>
      </c>
      <c r="J88" s="164">
        <f t="shared" si="37"/>
        <v>0.37105508870214754</v>
      </c>
      <c r="K88" s="163">
        <f t="shared" si="38"/>
        <v>1574</v>
      </c>
      <c r="L88" s="163">
        <f t="shared" si="39"/>
        <v>1987</v>
      </c>
      <c r="M88" s="164">
        <f t="shared" si="36"/>
        <v>1.6001928426351353E-3</v>
      </c>
    </row>
    <row r="89" spans="2:13" x14ac:dyDescent="0.25">
      <c r="B89" s="162" t="s">
        <v>128</v>
      </c>
      <c r="C89" s="163">
        <v>5124</v>
      </c>
      <c r="D89" s="163">
        <v>6305</v>
      </c>
      <c r="E89" s="163">
        <v>3029</v>
      </c>
      <c r="F89" s="163">
        <v>5124</v>
      </c>
      <c r="G89" s="163">
        <v>6315</v>
      </c>
      <c r="H89" s="163">
        <v>5506</v>
      </c>
      <c r="I89" s="165">
        <f t="shared" si="40"/>
        <v>-0.1281076801266825</v>
      </c>
      <c r="J89" s="164">
        <f t="shared" si="37"/>
        <v>-0.12672482157018239</v>
      </c>
      <c r="K89" s="163">
        <f t="shared" si="38"/>
        <v>-809</v>
      </c>
      <c r="L89" s="163">
        <f t="shared" si="39"/>
        <v>-799</v>
      </c>
      <c r="M89" s="164">
        <f t="shared" si="36"/>
        <v>1.2000356567078527E-3</v>
      </c>
    </row>
    <row r="90" spans="2:13" x14ac:dyDescent="0.25">
      <c r="B90" s="162" t="s">
        <v>131</v>
      </c>
      <c r="C90" s="163">
        <v>9574</v>
      </c>
      <c r="D90" s="163">
        <v>8766</v>
      </c>
      <c r="E90" s="163">
        <v>4729</v>
      </c>
      <c r="F90" s="163">
        <v>4573</v>
      </c>
      <c r="G90" s="163">
        <v>6812</v>
      </c>
      <c r="H90" s="163">
        <v>6876</v>
      </c>
      <c r="I90" s="165">
        <f t="shared" si="40"/>
        <v>9.3951849677040844E-3</v>
      </c>
      <c r="J90" s="164">
        <f t="shared" si="37"/>
        <v>-0.21560574948665301</v>
      </c>
      <c r="K90" s="163">
        <f t="shared" si="38"/>
        <v>64</v>
      </c>
      <c r="L90" s="163">
        <f t="shared" si="39"/>
        <v>-1890</v>
      </c>
      <c r="M90" s="164">
        <f t="shared" si="36"/>
        <v>1.4986278923943327E-3</v>
      </c>
    </row>
    <row r="91" spans="2:13" x14ac:dyDescent="0.25">
      <c r="B91" s="168" t="s">
        <v>145</v>
      </c>
      <c r="C91" s="169">
        <f t="shared" ref="C91:H91" si="41">C83-SUM(C84:C90)</f>
        <v>109218</v>
      </c>
      <c r="D91" s="169">
        <f t="shared" si="41"/>
        <v>112077</v>
      </c>
      <c r="E91" s="169">
        <f t="shared" si="41"/>
        <v>37008</v>
      </c>
      <c r="F91" s="169">
        <f t="shared" si="41"/>
        <v>96438</v>
      </c>
      <c r="G91" s="169">
        <f t="shared" si="41"/>
        <v>124260</v>
      </c>
      <c r="H91" s="169">
        <f t="shared" si="41"/>
        <v>146665</v>
      </c>
      <c r="I91" s="171">
        <f t="shared" si="40"/>
        <v>0.18030741992596178</v>
      </c>
      <c r="J91" s="170">
        <f t="shared" si="37"/>
        <v>0.30860925970538111</v>
      </c>
      <c r="K91" s="169">
        <f>H91-G91</f>
        <v>22405</v>
      </c>
      <c r="L91" s="169">
        <f t="shared" si="39"/>
        <v>34588</v>
      </c>
      <c r="M91" s="170">
        <f t="shared" si="36"/>
        <v>3.1965715508728156E-2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v>43271</v>
      </c>
      <c r="D93" s="176">
        <v>44100</v>
      </c>
      <c r="E93" s="176">
        <v>19059</v>
      </c>
      <c r="F93" s="176">
        <v>41481</v>
      </c>
      <c r="G93" s="176">
        <v>48608</v>
      </c>
      <c r="H93" s="176">
        <v>46696</v>
      </c>
      <c r="I93" s="177">
        <f>IFERROR(H93/G93-1,"-")</f>
        <v>-3.9335088874259405E-2</v>
      </c>
      <c r="J93" s="177">
        <f>IFERROR(H93/D93-1,"-")</f>
        <v>5.8866213151927527E-2</v>
      </c>
      <c r="K93" s="176">
        <f>H93-G93</f>
        <v>-1912</v>
      </c>
      <c r="L93" s="176">
        <f>H93-D93</f>
        <v>2596</v>
      </c>
      <c r="M93" s="177">
        <f t="shared" ref="M93:M105" si="42">H93/H$9</f>
        <v>1.0177418275632018E-2</v>
      </c>
    </row>
    <row r="94" spans="2:13" x14ac:dyDescent="0.25">
      <c r="B94" s="157" t="s">
        <v>97</v>
      </c>
      <c r="C94" s="158">
        <v>27639</v>
      </c>
      <c r="D94" s="158">
        <v>29398</v>
      </c>
      <c r="E94" s="158">
        <v>12382</v>
      </c>
      <c r="F94" s="158">
        <v>27294</v>
      </c>
      <c r="G94" s="158">
        <v>32685</v>
      </c>
      <c r="H94" s="158">
        <v>29315</v>
      </c>
      <c r="I94" s="160">
        <f>IFERROR(H94/G94-1,"-")</f>
        <v>-0.1031054000305951</v>
      </c>
      <c r="J94" s="159">
        <f t="shared" ref="J94:J105" si="43">IFERROR(H94/D94-1,"-")</f>
        <v>-2.8233213143751268E-3</v>
      </c>
      <c r="K94" s="158">
        <f t="shared" ref="K94:K104" si="44">H94-G94</f>
        <v>-3370</v>
      </c>
      <c r="L94" s="158">
        <f t="shared" ref="L94:L105" si="45">H94-D94</f>
        <v>-83</v>
      </c>
      <c r="M94" s="159">
        <f t="shared" si="42"/>
        <v>6.3892199920796778E-3</v>
      </c>
    </row>
    <row r="95" spans="2:13" x14ac:dyDescent="0.25">
      <c r="B95" s="162" t="s">
        <v>103</v>
      </c>
      <c r="C95" s="163">
        <v>13429</v>
      </c>
      <c r="D95" s="163">
        <v>14577</v>
      </c>
      <c r="E95" s="163">
        <v>6489</v>
      </c>
      <c r="F95" s="163">
        <v>12915</v>
      </c>
      <c r="G95" s="163">
        <v>10196</v>
      </c>
      <c r="H95" s="163">
        <v>9167</v>
      </c>
      <c r="I95" s="165">
        <f>IFERROR(H95/G95-1,"-")</f>
        <v>-0.10092193016869355</v>
      </c>
      <c r="J95" s="164">
        <f t="shared" si="43"/>
        <v>-0.37113260616038968</v>
      </c>
      <c r="K95" s="163">
        <f t="shared" si="44"/>
        <v>-1029</v>
      </c>
      <c r="L95" s="163">
        <f t="shared" si="45"/>
        <v>-5410</v>
      </c>
      <c r="M95" s="164">
        <f t="shared" si="42"/>
        <v>1.997952572655446E-3</v>
      </c>
    </row>
    <row r="96" spans="2:13" x14ac:dyDescent="0.25">
      <c r="B96" s="162" t="s">
        <v>100</v>
      </c>
      <c r="C96" s="163">
        <v>14210</v>
      </c>
      <c r="D96" s="163">
        <v>14821</v>
      </c>
      <c r="E96" s="163">
        <v>5893</v>
      </c>
      <c r="F96" s="163">
        <v>14379</v>
      </c>
      <c r="G96" s="163">
        <v>22489</v>
      </c>
      <c r="H96" s="163">
        <v>20148</v>
      </c>
      <c r="I96" s="165">
        <f>IFERROR(H96/G96-1,"-")</f>
        <v>-0.10409533549735428</v>
      </c>
      <c r="J96" s="164">
        <f t="shared" si="43"/>
        <v>0.35942244113082777</v>
      </c>
      <c r="K96" s="163">
        <f t="shared" si="44"/>
        <v>-2341</v>
      </c>
      <c r="L96" s="163">
        <f t="shared" si="45"/>
        <v>5327</v>
      </c>
      <c r="M96" s="164">
        <f t="shared" si="42"/>
        <v>4.3912674194242314E-3</v>
      </c>
    </row>
    <row r="97" spans="2:13" x14ac:dyDescent="0.25">
      <c r="B97" s="157" t="s">
        <v>107</v>
      </c>
      <c r="C97" s="158">
        <v>15632</v>
      </c>
      <c r="D97" s="158">
        <v>14702</v>
      </c>
      <c r="E97" s="158">
        <v>6677</v>
      </c>
      <c r="F97" s="158">
        <v>14187</v>
      </c>
      <c r="G97" s="158">
        <v>15923</v>
      </c>
      <c r="H97" s="158">
        <v>17381</v>
      </c>
      <c r="I97" s="160">
        <f>IFERROR(H97/G97-1,"-")</f>
        <v>9.156565973748676E-2</v>
      </c>
      <c r="J97" s="159">
        <f t="shared" si="43"/>
        <v>0.18222010610801243</v>
      </c>
      <c r="K97" s="158">
        <f t="shared" si="44"/>
        <v>1458</v>
      </c>
      <c r="L97" s="158">
        <f t="shared" si="45"/>
        <v>2679</v>
      </c>
      <c r="M97" s="159">
        <f t="shared" si="42"/>
        <v>3.7881982835523409E-3</v>
      </c>
    </row>
    <row r="98" spans="2:13" x14ac:dyDescent="0.25">
      <c r="B98" s="162" t="s">
        <v>110</v>
      </c>
      <c r="C98" s="163">
        <v>1828</v>
      </c>
      <c r="D98" s="163">
        <v>1911</v>
      </c>
      <c r="E98" s="163">
        <v>1092</v>
      </c>
      <c r="F98" s="163">
        <v>1836</v>
      </c>
      <c r="G98" s="163">
        <v>2198</v>
      </c>
      <c r="H98" s="163">
        <v>2450</v>
      </c>
      <c r="I98" s="165">
        <f t="shared" ref="I98:I105" si="46">IFERROR(H98/G98-1,"-")</f>
        <v>0.11464968152866239</v>
      </c>
      <c r="J98" s="164">
        <f t="shared" si="43"/>
        <v>0.28205128205128216</v>
      </c>
      <c r="K98" s="163">
        <f t="shared" si="44"/>
        <v>252</v>
      </c>
      <c r="L98" s="163">
        <f t="shared" si="45"/>
        <v>539</v>
      </c>
      <c r="M98" s="164">
        <f t="shared" si="42"/>
        <v>5.3397881564370498E-4</v>
      </c>
    </row>
    <row r="99" spans="2:13" x14ac:dyDescent="0.25">
      <c r="B99" s="162" t="s">
        <v>113</v>
      </c>
      <c r="C99" s="163">
        <v>3450</v>
      </c>
      <c r="D99" s="163">
        <v>2990</v>
      </c>
      <c r="E99" s="163">
        <v>1239</v>
      </c>
      <c r="F99" s="163">
        <v>2714</v>
      </c>
      <c r="G99" s="163">
        <v>2893</v>
      </c>
      <c r="H99" s="163">
        <v>3315</v>
      </c>
      <c r="I99" s="165">
        <f t="shared" si="46"/>
        <v>0.14586933978568961</v>
      </c>
      <c r="J99" s="164">
        <f t="shared" si="43"/>
        <v>0.10869565217391308</v>
      </c>
      <c r="K99" s="163">
        <f t="shared" si="44"/>
        <v>422</v>
      </c>
      <c r="L99" s="163">
        <f t="shared" si="45"/>
        <v>325</v>
      </c>
      <c r="M99" s="164">
        <f t="shared" si="42"/>
        <v>7.2250603014648235E-4</v>
      </c>
    </row>
    <row r="100" spans="2:13" x14ac:dyDescent="0.25">
      <c r="B100" s="162" t="s">
        <v>116</v>
      </c>
      <c r="C100" s="163">
        <v>3490</v>
      </c>
      <c r="D100" s="163">
        <v>3138</v>
      </c>
      <c r="E100" s="163">
        <v>1648</v>
      </c>
      <c r="F100" s="163">
        <v>2766</v>
      </c>
      <c r="G100" s="163">
        <v>3129</v>
      </c>
      <c r="H100" s="163">
        <v>3038</v>
      </c>
      <c r="I100" s="165">
        <f t="shared" si="46"/>
        <v>-2.9082774049216997E-2</v>
      </c>
      <c r="J100" s="164">
        <f t="shared" si="43"/>
        <v>-3.1867431485022357E-2</v>
      </c>
      <c r="K100" s="163">
        <f t="shared" si="44"/>
        <v>-91</v>
      </c>
      <c r="L100" s="163">
        <f t="shared" si="45"/>
        <v>-100</v>
      </c>
      <c r="M100" s="164">
        <f t="shared" si="42"/>
        <v>6.6213373139819415E-4</v>
      </c>
    </row>
    <row r="101" spans="2:13" x14ac:dyDescent="0.25">
      <c r="B101" s="162" t="s">
        <v>123</v>
      </c>
      <c r="C101" s="163">
        <v>420</v>
      </c>
      <c r="D101" s="163">
        <v>513</v>
      </c>
      <c r="E101" s="163">
        <v>284</v>
      </c>
      <c r="F101" s="163">
        <v>958</v>
      </c>
      <c r="G101" s="163">
        <v>711</v>
      </c>
      <c r="H101" s="163">
        <v>780</v>
      </c>
      <c r="I101" s="165">
        <f t="shared" si="46"/>
        <v>9.704641350210963E-2</v>
      </c>
      <c r="J101" s="164">
        <f t="shared" si="43"/>
        <v>0.52046783625730986</v>
      </c>
      <c r="K101" s="163">
        <f t="shared" si="44"/>
        <v>69</v>
      </c>
      <c r="L101" s="163">
        <f t="shared" si="45"/>
        <v>267</v>
      </c>
      <c r="M101" s="164">
        <f t="shared" si="42"/>
        <v>1.7000141885799584E-4</v>
      </c>
    </row>
    <row r="102" spans="2:13" x14ac:dyDescent="0.25">
      <c r="B102" s="162" t="s">
        <v>119</v>
      </c>
      <c r="C102" s="163">
        <v>379</v>
      </c>
      <c r="D102" s="163">
        <v>400</v>
      </c>
      <c r="E102" s="163">
        <v>256</v>
      </c>
      <c r="F102" s="163">
        <v>560</v>
      </c>
      <c r="G102" s="163">
        <v>466</v>
      </c>
      <c r="H102" s="163">
        <v>696</v>
      </c>
      <c r="I102" s="165">
        <f t="shared" si="46"/>
        <v>0.49356223175965663</v>
      </c>
      <c r="J102" s="164">
        <f t="shared" si="43"/>
        <v>0.74</v>
      </c>
      <c r="K102" s="163">
        <f t="shared" si="44"/>
        <v>230</v>
      </c>
      <c r="L102" s="163">
        <f t="shared" si="45"/>
        <v>296</v>
      </c>
      <c r="M102" s="164">
        <f t="shared" si="42"/>
        <v>1.5169357375021167E-4</v>
      </c>
    </row>
    <row r="103" spans="2:13" x14ac:dyDescent="0.25">
      <c r="B103" s="162" t="s">
        <v>128</v>
      </c>
      <c r="C103" s="163">
        <v>106</v>
      </c>
      <c r="D103" s="163">
        <v>119</v>
      </c>
      <c r="E103" s="163">
        <v>114</v>
      </c>
      <c r="F103" s="163">
        <v>236</v>
      </c>
      <c r="G103" s="163">
        <v>112</v>
      </c>
      <c r="H103" s="163">
        <v>188</v>
      </c>
      <c r="I103" s="165">
        <f t="shared" si="46"/>
        <v>0.6785714285714286</v>
      </c>
      <c r="J103" s="164">
        <f t="shared" si="43"/>
        <v>0.57983193277310918</v>
      </c>
      <c r="K103" s="163">
        <f t="shared" si="44"/>
        <v>76</v>
      </c>
      <c r="L103" s="163">
        <f t="shared" si="45"/>
        <v>69</v>
      </c>
      <c r="M103" s="164">
        <f t="shared" si="42"/>
        <v>4.0974700955516949E-5</v>
      </c>
    </row>
    <row r="104" spans="2:13" x14ac:dyDescent="0.25">
      <c r="B104" s="162" t="s">
        <v>131</v>
      </c>
      <c r="C104" s="163">
        <v>247</v>
      </c>
      <c r="D104" s="163">
        <v>168</v>
      </c>
      <c r="E104" s="163">
        <v>70</v>
      </c>
      <c r="F104" s="163">
        <v>125</v>
      </c>
      <c r="G104" s="163">
        <v>206</v>
      </c>
      <c r="H104" s="163">
        <v>308</v>
      </c>
      <c r="I104" s="165">
        <f t="shared" si="46"/>
        <v>0.49514563106796117</v>
      </c>
      <c r="J104" s="164">
        <f t="shared" si="43"/>
        <v>0.83333333333333326</v>
      </c>
      <c r="K104" s="163">
        <f t="shared" si="44"/>
        <v>102</v>
      </c>
      <c r="L104" s="163">
        <f t="shared" si="45"/>
        <v>140</v>
      </c>
      <c r="M104" s="164">
        <f t="shared" si="42"/>
        <v>6.7128765395208623E-5</v>
      </c>
    </row>
    <row r="105" spans="2:13" x14ac:dyDescent="0.25">
      <c r="B105" s="168" t="s">
        <v>145</v>
      </c>
      <c r="C105" s="169">
        <f t="shared" ref="C105:H105" si="47">C97-SUM(C98:C104)</f>
        <v>5712</v>
      </c>
      <c r="D105" s="169">
        <f t="shared" si="47"/>
        <v>5463</v>
      </c>
      <c r="E105" s="169">
        <f t="shared" si="47"/>
        <v>1974</v>
      </c>
      <c r="F105" s="169">
        <f t="shared" si="47"/>
        <v>4992</v>
      </c>
      <c r="G105" s="169">
        <f t="shared" si="47"/>
        <v>6208</v>
      </c>
      <c r="H105" s="169">
        <f t="shared" si="47"/>
        <v>6606</v>
      </c>
      <c r="I105" s="171">
        <f t="shared" si="46"/>
        <v>6.4110824742268147E-2</v>
      </c>
      <c r="J105" s="170">
        <f t="shared" si="43"/>
        <v>0.20922570016474462</v>
      </c>
      <c r="K105" s="169">
        <f>H105-G105</f>
        <v>398</v>
      </c>
      <c r="L105" s="169">
        <f t="shared" si="45"/>
        <v>1143</v>
      </c>
      <c r="M105" s="170">
        <f t="shared" si="42"/>
        <v>1.4397812474050264E-3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v>121703</v>
      </c>
      <c r="D107" s="176">
        <v>119184</v>
      </c>
      <c r="E107" s="176">
        <v>64241</v>
      </c>
      <c r="F107" s="176">
        <v>166144</v>
      </c>
      <c r="G107" s="176">
        <v>213829</v>
      </c>
      <c r="H107" s="176">
        <v>202567</v>
      </c>
      <c r="I107" s="177">
        <f>IFERROR(H107/G107-1,"-")</f>
        <v>-5.2668253604515769E-2</v>
      </c>
      <c r="J107" s="177">
        <f>IFERROR(H107/D107-1,"-")</f>
        <v>0.69961572023090346</v>
      </c>
      <c r="K107" s="176">
        <f>H107-G107</f>
        <v>-11262</v>
      </c>
      <c r="L107" s="176">
        <f>H107-D107</f>
        <v>83383</v>
      </c>
      <c r="M107" s="177">
        <f t="shared" ref="M107:M119" si="48">H107/H$9</f>
        <v>4.414958642795852E-2</v>
      </c>
    </row>
    <row r="108" spans="2:13" x14ac:dyDescent="0.25">
      <c r="B108" s="157" t="s">
        <v>97</v>
      </c>
      <c r="C108" s="158">
        <v>27533</v>
      </c>
      <c r="D108" s="158">
        <v>26438</v>
      </c>
      <c r="E108" s="158">
        <v>26699</v>
      </c>
      <c r="F108" s="158">
        <v>42099</v>
      </c>
      <c r="G108" s="158">
        <v>49296</v>
      </c>
      <c r="H108" s="158">
        <v>44255</v>
      </c>
      <c r="I108" s="160">
        <f>IFERROR(H108/G108-1,"-")</f>
        <v>-0.10225981824083086</v>
      </c>
      <c r="J108" s="159">
        <f t="shared" ref="J108:J119" si="49">IFERROR(H108/D108-1,"-")</f>
        <v>0.67391633255163019</v>
      </c>
      <c r="K108" s="158">
        <f t="shared" ref="K108:K118" si="50">H108-G108</f>
        <v>-5041</v>
      </c>
      <c r="L108" s="158">
        <f t="shared" ref="L108:L119" si="51">H108-D108</f>
        <v>17817</v>
      </c>
      <c r="M108" s="159">
        <f t="shared" si="48"/>
        <v>9.6454010148212897E-3</v>
      </c>
    </row>
    <row r="109" spans="2:13" x14ac:dyDescent="0.25">
      <c r="B109" s="162" t="s">
        <v>103</v>
      </c>
      <c r="C109" s="163">
        <v>12909</v>
      </c>
      <c r="D109" s="163">
        <v>10469</v>
      </c>
      <c r="E109" s="163">
        <v>2599</v>
      </c>
      <c r="F109" s="163">
        <v>14941</v>
      </c>
      <c r="G109" s="163">
        <v>18268</v>
      </c>
      <c r="H109" s="163">
        <v>14687</v>
      </c>
      <c r="I109" s="165">
        <f>IFERROR(H109/G109-1,"-")</f>
        <v>-0.19602583753010727</v>
      </c>
      <c r="J109" s="164">
        <f t="shared" si="49"/>
        <v>0.40290381125226871</v>
      </c>
      <c r="K109" s="163">
        <f t="shared" si="50"/>
        <v>-3581</v>
      </c>
      <c r="L109" s="163">
        <f t="shared" si="51"/>
        <v>4218</v>
      </c>
      <c r="M109" s="164">
        <f t="shared" si="48"/>
        <v>3.2010395368812631E-3</v>
      </c>
    </row>
    <row r="110" spans="2:13" x14ac:dyDescent="0.25">
      <c r="B110" s="162" t="s">
        <v>100</v>
      </c>
      <c r="C110" s="163">
        <v>14624</v>
      </c>
      <c r="D110" s="163">
        <v>15969</v>
      </c>
      <c r="E110" s="163">
        <v>24100</v>
      </c>
      <c r="F110" s="163">
        <v>27158</v>
      </c>
      <c r="G110" s="163">
        <v>31028</v>
      </c>
      <c r="H110" s="163">
        <v>29568</v>
      </c>
      <c r="I110" s="165">
        <f>IFERROR(H110/G110-1,"-")</f>
        <v>-4.7054273559365756E-2</v>
      </c>
      <c r="J110" s="164">
        <f t="shared" si="49"/>
        <v>0.85158745068570352</v>
      </c>
      <c r="K110" s="163">
        <f t="shared" si="50"/>
        <v>-1460</v>
      </c>
      <c r="L110" s="163">
        <f t="shared" si="51"/>
        <v>13599</v>
      </c>
      <c r="M110" s="164">
        <f t="shared" si="48"/>
        <v>6.4443614779400278E-3</v>
      </c>
    </row>
    <row r="111" spans="2:13" x14ac:dyDescent="0.25">
      <c r="B111" s="157" t="s">
        <v>107</v>
      </c>
      <c r="C111" s="158">
        <v>94170</v>
      </c>
      <c r="D111" s="158">
        <v>92746</v>
      </c>
      <c r="E111" s="158">
        <v>37542</v>
      </c>
      <c r="F111" s="158">
        <v>124045</v>
      </c>
      <c r="G111" s="158">
        <v>164533</v>
      </c>
      <c r="H111" s="158">
        <v>158312</v>
      </c>
      <c r="I111" s="160">
        <f>IFERROR(H111/G111-1,"-")</f>
        <v>-3.7810044185664915E-2</v>
      </c>
      <c r="J111" s="159">
        <f t="shared" si="49"/>
        <v>0.70694153925775782</v>
      </c>
      <c r="K111" s="158">
        <f t="shared" si="50"/>
        <v>-6221</v>
      </c>
      <c r="L111" s="158">
        <f t="shared" si="51"/>
        <v>65566</v>
      </c>
      <c r="M111" s="159">
        <f t="shared" si="48"/>
        <v>3.4504185413137232E-2</v>
      </c>
    </row>
    <row r="112" spans="2:13" x14ac:dyDescent="0.25">
      <c r="B112" s="162" t="s">
        <v>110</v>
      </c>
      <c r="C112" s="163">
        <v>52059</v>
      </c>
      <c r="D112" s="163">
        <v>51449</v>
      </c>
      <c r="E112" s="163">
        <v>19022</v>
      </c>
      <c r="F112" s="163">
        <v>75653</v>
      </c>
      <c r="G112" s="163">
        <v>109003</v>
      </c>
      <c r="H112" s="163">
        <v>98238</v>
      </c>
      <c r="I112" s="165">
        <f t="shared" ref="I112:I119" si="52">IFERROR(H112/G112-1,"-")</f>
        <v>-9.8758749759180975E-2</v>
      </c>
      <c r="J112" s="164">
        <f t="shared" si="49"/>
        <v>0.90942486734436034</v>
      </c>
      <c r="K112" s="163">
        <f t="shared" si="50"/>
        <v>-10765</v>
      </c>
      <c r="L112" s="163">
        <f t="shared" si="51"/>
        <v>46789</v>
      </c>
      <c r="M112" s="164">
        <f t="shared" si="48"/>
        <v>2.1411024853553586E-2</v>
      </c>
    </row>
    <row r="113" spans="2:13" x14ac:dyDescent="0.25">
      <c r="B113" s="162" t="s">
        <v>113</v>
      </c>
      <c r="C113" s="163">
        <v>10165</v>
      </c>
      <c r="D113" s="163">
        <v>7761</v>
      </c>
      <c r="E113" s="163">
        <v>2421</v>
      </c>
      <c r="F113" s="163">
        <v>5137</v>
      </c>
      <c r="G113" s="163">
        <v>6845</v>
      </c>
      <c r="H113" s="163">
        <v>6748</v>
      </c>
      <c r="I113" s="165">
        <f t="shared" si="52"/>
        <v>-1.417092768444117E-2</v>
      </c>
      <c r="J113" s="164">
        <f t="shared" si="49"/>
        <v>-0.13052441695657779</v>
      </c>
      <c r="K113" s="163">
        <f t="shared" si="50"/>
        <v>-97</v>
      </c>
      <c r="L113" s="163">
        <f t="shared" si="51"/>
        <v>-1013</v>
      </c>
      <c r="M113" s="164">
        <f t="shared" si="48"/>
        <v>1.4707302236586616E-3</v>
      </c>
    </row>
    <row r="114" spans="2:13" x14ac:dyDescent="0.25">
      <c r="B114" s="162" t="s">
        <v>116</v>
      </c>
      <c r="C114" s="163">
        <v>11291</v>
      </c>
      <c r="D114" s="163">
        <v>10561</v>
      </c>
      <c r="E114" s="163">
        <v>2278</v>
      </c>
      <c r="F114" s="163">
        <v>8163</v>
      </c>
      <c r="G114" s="163">
        <v>11769</v>
      </c>
      <c r="H114" s="163">
        <v>12112</v>
      </c>
      <c r="I114" s="165">
        <f t="shared" si="52"/>
        <v>2.9144362307757632E-2</v>
      </c>
      <c r="J114" s="164">
        <f t="shared" si="49"/>
        <v>0.14686109269955505</v>
      </c>
      <c r="K114" s="163">
        <f t="shared" si="50"/>
        <v>343</v>
      </c>
      <c r="L114" s="163">
        <f t="shared" si="51"/>
        <v>1551</v>
      </c>
      <c r="M114" s="164">
        <f t="shared" si="48"/>
        <v>2.6398169041128793E-3</v>
      </c>
    </row>
    <row r="115" spans="2:13" x14ac:dyDescent="0.25">
      <c r="B115" s="162" t="s">
        <v>123</v>
      </c>
      <c r="C115" s="163">
        <v>1996</v>
      </c>
      <c r="D115" s="163">
        <v>2103</v>
      </c>
      <c r="E115" s="163">
        <v>1106</v>
      </c>
      <c r="F115" s="163">
        <v>5044</v>
      </c>
      <c r="G115" s="163">
        <v>5191</v>
      </c>
      <c r="H115" s="163">
        <v>5187</v>
      </c>
      <c r="I115" s="165">
        <f t="shared" si="52"/>
        <v>-7.7056443845113787E-4</v>
      </c>
      <c r="J115" s="164">
        <f t="shared" si="49"/>
        <v>1.4664764621968618</v>
      </c>
      <c r="K115" s="163">
        <f t="shared" si="50"/>
        <v>-4</v>
      </c>
      <c r="L115" s="163">
        <f t="shared" si="51"/>
        <v>3084</v>
      </c>
      <c r="M115" s="164">
        <f t="shared" si="48"/>
        <v>1.1305094354056725E-3</v>
      </c>
    </row>
    <row r="116" spans="2:13" x14ac:dyDescent="0.25">
      <c r="B116" s="162" t="s">
        <v>119</v>
      </c>
      <c r="C116" s="163">
        <v>3159</v>
      </c>
      <c r="D116" s="163">
        <v>3093</v>
      </c>
      <c r="E116" s="163">
        <v>2696</v>
      </c>
      <c r="F116" s="163">
        <v>4104</v>
      </c>
      <c r="G116" s="163">
        <v>4377</v>
      </c>
      <c r="H116" s="163">
        <v>4218</v>
      </c>
      <c r="I116" s="165">
        <f t="shared" si="52"/>
        <v>-3.632625085675123E-2</v>
      </c>
      <c r="J116" s="164">
        <f t="shared" si="49"/>
        <v>0.36372453928225035</v>
      </c>
      <c r="K116" s="163">
        <f t="shared" si="50"/>
        <v>-159</v>
      </c>
      <c r="L116" s="163">
        <f t="shared" si="51"/>
        <v>1125</v>
      </c>
      <c r="M116" s="164">
        <f t="shared" si="48"/>
        <v>9.1931536505516218E-4</v>
      </c>
    </row>
    <row r="117" spans="2:13" x14ac:dyDescent="0.25">
      <c r="B117" s="162" t="s">
        <v>128</v>
      </c>
      <c r="C117" s="163">
        <v>520</v>
      </c>
      <c r="D117" s="163">
        <v>567</v>
      </c>
      <c r="E117" s="163">
        <v>403</v>
      </c>
      <c r="F117" s="163">
        <v>926</v>
      </c>
      <c r="G117" s="163">
        <v>1004</v>
      </c>
      <c r="H117" s="163">
        <v>964</v>
      </c>
      <c r="I117" s="165">
        <f t="shared" si="52"/>
        <v>-3.9840637450199168E-2</v>
      </c>
      <c r="J117" s="164">
        <f t="shared" si="49"/>
        <v>0.70017636684303342</v>
      </c>
      <c r="K117" s="163">
        <f t="shared" si="50"/>
        <v>-40</v>
      </c>
      <c r="L117" s="163">
        <f t="shared" si="51"/>
        <v>397</v>
      </c>
      <c r="M117" s="164">
        <f t="shared" si="48"/>
        <v>2.1010431766552308E-4</v>
      </c>
    </row>
    <row r="118" spans="2:13" x14ac:dyDescent="0.25">
      <c r="B118" s="162" t="s">
        <v>131</v>
      </c>
      <c r="C118" s="163">
        <v>1239</v>
      </c>
      <c r="D118" s="163">
        <v>1027</v>
      </c>
      <c r="E118" s="163">
        <v>925</v>
      </c>
      <c r="F118" s="163">
        <v>781</v>
      </c>
      <c r="G118" s="163">
        <v>524</v>
      </c>
      <c r="H118" s="163">
        <v>1183</v>
      </c>
      <c r="I118" s="165">
        <f t="shared" si="52"/>
        <v>1.2576335877862594</v>
      </c>
      <c r="J118" s="164">
        <f t="shared" si="49"/>
        <v>0.15189873417721511</v>
      </c>
      <c r="K118" s="163">
        <f t="shared" si="50"/>
        <v>659</v>
      </c>
      <c r="L118" s="163">
        <f t="shared" si="51"/>
        <v>156</v>
      </c>
      <c r="M118" s="164">
        <f t="shared" si="48"/>
        <v>2.5783548526796035E-4</v>
      </c>
    </row>
    <row r="119" spans="2:13" x14ac:dyDescent="0.25">
      <c r="B119" s="168" t="s">
        <v>145</v>
      </c>
      <c r="C119" s="169">
        <f t="shared" ref="C119:H119" si="53">C111-SUM(C112:C118)</f>
        <v>13741</v>
      </c>
      <c r="D119" s="169">
        <f t="shared" si="53"/>
        <v>16185</v>
      </c>
      <c r="E119" s="169">
        <f t="shared" si="53"/>
        <v>8691</v>
      </c>
      <c r="F119" s="169">
        <f t="shared" si="53"/>
        <v>24237</v>
      </c>
      <c r="G119" s="169">
        <f t="shared" si="53"/>
        <v>25820</v>
      </c>
      <c r="H119" s="169">
        <f t="shared" si="53"/>
        <v>29662</v>
      </c>
      <c r="I119" s="171">
        <f t="shared" si="52"/>
        <v>0.14879938032532913</v>
      </c>
      <c r="J119" s="170">
        <f t="shared" si="49"/>
        <v>0.83268458449181337</v>
      </c>
      <c r="K119" s="169">
        <f>H119-G119</f>
        <v>3842</v>
      </c>
      <c r="L119" s="169">
        <f t="shared" si="51"/>
        <v>13477</v>
      </c>
      <c r="M119" s="170">
        <f t="shared" si="48"/>
        <v>6.4648488284177862E-3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v>189870</v>
      </c>
      <c r="D121" s="176">
        <v>177807</v>
      </c>
      <c r="E121" s="176">
        <v>76350</v>
      </c>
      <c r="F121" s="176">
        <v>179915</v>
      </c>
      <c r="G121" s="176">
        <v>194865</v>
      </c>
      <c r="H121" s="176">
        <v>201157</v>
      </c>
      <c r="I121" s="177">
        <f>IFERROR(H121/G121-1,"-")</f>
        <v>3.2289020604007845E-2</v>
      </c>
      <c r="J121" s="177">
        <f>IFERROR(H121/D121-1,"-")</f>
        <v>0.13132216391930585</v>
      </c>
      <c r="K121" s="176">
        <f>H121-G121</f>
        <v>6292</v>
      </c>
      <c r="L121" s="176">
        <f>H121-D121</f>
        <v>23350</v>
      </c>
      <c r="M121" s="177">
        <f t="shared" ref="M121:M133" si="54">H121/H$9</f>
        <v>4.3842276170792144E-2</v>
      </c>
    </row>
    <row r="122" spans="2:13" x14ac:dyDescent="0.25">
      <c r="B122" s="157" t="s">
        <v>97</v>
      </c>
      <c r="C122" s="158">
        <v>113147</v>
      </c>
      <c r="D122" s="158">
        <v>98414</v>
      </c>
      <c r="E122" s="158">
        <v>43048</v>
      </c>
      <c r="F122" s="158">
        <v>110405</v>
      </c>
      <c r="G122" s="158">
        <v>122286</v>
      </c>
      <c r="H122" s="158">
        <v>128586</v>
      </c>
      <c r="I122" s="160">
        <f>IFERROR(H122/G122-1,"-")</f>
        <v>5.1518571218291509E-2</v>
      </c>
      <c r="J122" s="159">
        <f t="shared" ref="J122:J133" si="55">IFERROR(H122/D122-1,"-")</f>
        <v>0.30658239681346156</v>
      </c>
      <c r="K122" s="158">
        <f t="shared" ref="K122:K132" si="56">H122-G122</f>
        <v>6300</v>
      </c>
      <c r="L122" s="158">
        <f t="shared" ref="L122:L133" si="57">H122-D122</f>
        <v>30172</v>
      </c>
      <c r="M122" s="159">
        <f t="shared" si="54"/>
        <v>2.802538775035161E-2</v>
      </c>
    </row>
    <row r="123" spans="2:13" x14ac:dyDescent="0.25">
      <c r="B123" s="162" t="s">
        <v>103</v>
      </c>
      <c r="C123" s="163">
        <v>63450</v>
      </c>
      <c r="D123" s="163">
        <v>49932</v>
      </c>
      <c r="E123" s="163">
        <v>19485</v>
      </c>
      <c r="F123" s="163">
        <v>57305</v>
      </c>
      <c r="G123" s="163">
        <v>55716</v>
      </c>
      <c r="H123" s="163">
        <v>62457</v>
      </c>
      <c r="I123" s="165">
        <f>IFERROR(H123/G123-1,"-")</f>
        <v>0.12098858496661635</v>
      </c>
      <c r="J123" s="164">
        <f t="shared" si="55"/>
        <v>0.25084114395577983</v>
      </c>
      <c r="K123" s="163">
        <f t="shared" si="56"/>
        <v>6741</v>
      </c>
      <c r="L123" s="163">
        <f t="shared" si="57"/>
        <v>12525</v>
      </c>
      <c r="M123" s="164">
        <f t="shared" si="54"/>
        <v>1.3612536689248523E-2</v>
      </c>
    </row>
    <row r="124" spans="2:13" x14ac:dyDescent="0.25">
      <c r="B124" s="162" t="s">
        <v>100</v>
      </c>
      <c r="C124" s="163">
        <v>49697</v>
      </c>
      <c r="D124" s="163">
        <v>48482</v>
      </c>
      <c r="E124" s="163">
        <v>23563</v>
      </c>
      <c r="F124" s="163">
        <v>53100</v>
      </c>
      <c r="G124" s="163">
        <v>66570</v>
      </c>
      <c r="H124" s="163">
        <v>66129</v>
      </c>
      <c r="I124" s="165">
        <f>IFERROR(H124/G124-1,"-")</f>
        <v>-6.6246056782334195E-3</v>
      </c>
      <c r="J124" s="164">
        <f t="shared" si="55"/>
        <v>0.36399075945711812</v>
      </c>
      <c r="K124" s="163">
        <f t="shared" si="56"/>
        <v>-441</v>
      </c>
      <c r="L124" s="163">
        <f t="shared" si="57"/>
        <v>17647</v>
      </c>
      <c r="M124" s="164">
        <f t="shared" si="54"/>
        <v>1.4412851061103087E-2</v>
      </c>
    </row>
    <row r="125" spans="2:13" x14ac:dyDescent="0.25">
      <c r="B125" s="157" t="s">
        <v>107</v>
      </c>
      <c r="C125" s="158">
        <v>76723</v>
      </c>
      <c r="D125" s="158">
        <v>79393</v>
      </c>
      <c r="E125" s="158">
        <v>33302</v>
      </c>
      <c r="F125" s="158">
        <v>69510</v>
      </c>
      <c r="G125" s="158">
        <v>72579</v>
      </c>
      <c r="H125" s="158">
        <v>72571</v>
      </c>
      <c r="I125" s="160">
        <f>IFERROR(H125/G125-1,"-")</f>
        <v>-1.1022472064925459E-4</v>
      </c>
      <c r="J125" s="159">
        <f t="shared" si="55"/>
        <v>-8.5926970891640364E-2</v>
      </c>
      <c r="K125" s="158">
        <f t="shared" si="56"/>
        <v>-8</v>
      </c>
      <c r="L125" s="158">
        <f t="shared" si="57"/>
        <v>-6822</v>
      </c>
      <c r="M125" s="159">
        <f t="shared" si="54"/>
        <v>1.5816888420440534E-2</v>
      </c>
    </row>
    <row r="126" spans="2:13" x14ac:dyDescent="0.25">
      <c r="B126" s="162" t="s">
        <v>110</v>
      </c>
      <c r="C126" s="163">
        <v>9759</v>
      </c>
      <c r="D126" s="163">
        <v>8310</v>
      </c>
      <c r="E126" s="163">
        <v>3167</v>
      </c>
      <c r="F126" s="163">
        <v>7687</v>
      </c>
      <c r="G126" s="163">
        <v>9446</v>
      </c>
      <c r="H126" s="163">
        <v>8418</v>
      </c>
      <c r="I126" s="165">
        <f t="shared" ref="I126:I133" si="58">IFERROR(H126/G126-1,"-")</f>
        <v>-0.10882913402498418</v>
      </c>
      <c r="J126" s="164">
        <f t="shared" si="55"/>
        <v>1.2996389891696714E-2</v>
      </c>
      <c r="K126" s="163">
        <f t="shared" si="56"/>
        <v>-1028</v>
      </c>
      <c r="L126" s="163">
        <f t="shared" si="57"/>
        <v>108</v>
      </c>
      <c r="M126" s="164">
        <f t="shared" si="54"/>
        <v>1.8347076204443707E-3</v>
      </c>
    </row>
    <row r="127" spans="2:13" x14ac:dyDescent="0.25">
      <c r="B127" s="162" t="s">
        <v>113</v>
      </c>
      <c r="C127" s="163">
        <v>8521</v>
      </c>
      <c r="D127" s="163">
        <v>7266</v>
      </c>
      <c r="E127" s="163">
        <v>3337</v>
      </c>
      <c r="F127" s="163">
        <v>7498</v>
      </c>
      <c r="G127" s="163">
        <v>10075</v>
      </c>
      <c r="H127" s="163">
        <v>9604</v>
      </c>
      <c r="I127" s="165">
        <f t="shared" si="58"/>
        <v>-4.6749379652605505E-2</v>
      </c>
      <c r="J127" s="164">
        <f t="shared" si="55"/>
        <v>0.32177263969171488</v>
      </c>
      <c r="K127" s="163">
        <f t="shared" si="56"/>
        <v>-471</v>
      </c>
      <c r="L127" s="163">
        <f t="shared" si="57"/>
        <v>2338</v>
      </c>
      <c r="M127" s="164">
        <f t="shared" si="54"/>
        <v>2.0931969573233233E-3</v>
      </c>
    </row>
    <row r="128" spans="2:13" x14ac:dyDescent="0.25">
      <c r="B128" s="162" t="s">
        <v>116</v>
      </c>
      <c r="C128" s="163">
        <v>5423</v>
      </c>
      <c r="D128" s="163">
        <v>5486</v>
      </c>
      <c r="E128" s="163">
        <v>2423</v>
      </c>
      <c r="F128" s="163">
        <v>6537</v>
      </c>
      <c r="G128" s="163">
        <v>7047</v>
      </c>
      <c r="H128" s="163">
        <v>6923</v>
      </c>
      <c r="I128" s="165">
        <f t="shared" si="58"/>
        <v>-1.759614020150424E-2</v>
      </c>
      <c r="J128" s="164">
        <f t="shared" si="55"/>
        <v>0.26193948231862918</v>
      </c>
      <c r="K128" s="163">
        <f t="shared" si="56"/>
        <v>-124</v>
      </c>
      <c r="L128" s="163">
        <f t="shared" si="57"/>
        <v>1437</v>
      </c>
      <c r="M128" s="164">
        <f t="shared" si="54"/>
        <v>1.5088715676332119E-3</v>
      </c>
    </row>
    <row r="129" spans="2:13" x14ac:dyDescent="0.25">
      <c r="B129" s="162" t="s">
        <v>123</v>
      </c>
      <c r="C129" s="163">
        <v>1283</v>
      </c>
      <c r="D129" s="163">
        <v>1326</v>
      </c>
      <c r="E129" s="163">
        <v>624</v>
      </c>
      <c r="F129" s="163">
        <v>1977</v>
      </c>
      <c r="G129" s="163">
        <v>2052</v>
      </c>
      <c r="H129" s="163">
        <v>1813</v>
      </c>
      <c r="I129" s="165">
        <f t="shared" si="58"/>
        <v>-0.1164717348927875</v>
      </c>
      <c r="J129" s="164">
        <f t="shared" si="55"/>
        <v>0.36726998491704377</v>
      </c>
      <c r="K129" s="163">
        <f t="shared" si="56"/>
        <v>-239</v>
      </c>
      <c r="L129" s="163">
        <f t="shared" si="57"/>
        <v>487</v>
      </c>
      <c r="M129" s="164">
        <f t="shared" si="54"/>
        <v>3.9514432357634166E-4</v>
      </c>
    </row>
    <row r="130" spans="2:13" x14ac:dyDescent="0.25">
      <c r="B130" s="162" t="s">
        <v>119</v>
      </c>
      <c r="C130" s="163">
        <v>1448</v>
      </c>
      <c r="D130" s="163">
        <v>1136</v>
      </c>
      <c r="E130" s="163">
        <v>625</v>
      </c>
      <c r="F130" s="163">
        <v>1373</v>
      </c>
      <c r="G130" s="163">
        <v>1433</v>
      </c>
      <c r="H130" s="163">
        <v>1546</v>
      </c>
      <c r="I130" s="165">
        <f t="shared" si="58"/>
        <v>7.8855547801814474E-2</v>
      </c>
      <c r="J130" s="164">
        <f t="shared" si="55"/>
        <v>0.3609154929577465</v>
      </c>
      <c r="K130" s="163">
        <f t="shared" si="56"/>
        <v>113</v>
      </c>
      <c r="L130" s="163">
        <f t="shared" si="57"/>
        <v>410</v>
      </c>
      <c r="M130" s="164">
        <f t="shared" si="54"/>
        <v>3.3695153019802767E-4</v>
      </c>
    </row>
    <row r="131" spans="2:13" x14ac:dyDescent="0.25">
      <c r="B131" s="162" t="s">
        <v>128</v>
      </c>
      <c r="C131" s="163">
        <v>1148</v>
      </c>
      <c r="D131" s="163">
        <v>1236</v>
      </c>
      <c r="E131" s="163">
        <v>652</v>
      </c>
      <c r="F131" s="163">
        <v>785</v>
      </c>
      <c r="G131" s="163">
        <v>976</v>
      </c>
      <c r="H131" s="163">
        <v>1058</v>
      </c>
      <c r="I131" s="165">
        <f t="shared" si="58"/>
        <v>8.4016393442623016E-2</v>
      </c>
      <c r="J131" s="164">
        <f t="shared" si="55"/>
        <v>-0.14401294498381878</v>
      </c>
      <c r="K131" s="163">
        <f t="shared" si="56"/>
        <v>82</v>
      </c>
      <c r="L131" s="163">
        <f t="shared" si="57"/>
        <v>-178</v>
      </c>
      <c r="M131" s="164">
        <f t="shared" si="54"/>
        <v>2.3059166814328155E-4</v>
      </c>
    </row>
    <row r="132" spans="2:13" x14ac:dyDescent="0.25">
      <c r="B132" s="162" t="s">
        <v>131</v>
      </c>
      <c r="C132" s="163">
        <v>2176</v>
      </c>
      <c r="D132" s="163">
        <v>1943</v>
      </c>
      <c r="E132" s="163">
        <v>1030</v>
      </c>
      <c r="F132" s="163">
        <v>1266</v>
      </c>
      <c r="G132" s="163">
        <v>1806</v>
      </c>
      <c r="H132" s="163">
        <v>1655</v>
      </c>
      <c r="I132" s="165">
        <f t="shared" si="58"/>
        <v>-8.3610188261351026E-2</v>
      </c>
      <c r="J132" s="164">
        <f t="shared" si="55"/>
        <v>-0.14822439526505404</v>
      </c>
      <c r="K132" s="163">
        <f t="shared" si="56"/>
        <v>-151</v>
      </c>
      <c r="L132" s="163">
        <f t="shared" si="57"/>
        <v>-288</v>
      </c>
      <c r="M132" s="164">
        <f t="shared" si="54"/>
        <v>3.607081387307476E-4</v>
      </c>
    </row>
    <row r="133" spans="2:13" x14ac:dyDescent="0.25">
      <c r="B133" s="168" t="s">
        <v>145</v>
      </c>
      <c r="C133" s="169">
        <f t="shared" ref="C133:H133" si="59">C125-SUM(C126:C132)</f>
        <v>46965</v>
      </c>
      <c r="D133" s="169">
        <f t="shared" si="59"/>
        <v>52690</v>
      </c>
      <c r="E133" s="169">
        <f t="shared" si="59"/>
        <v>21444</v>
      </c>
      <c r="F133" s="169">
        <f t="shared" si="59"/>
        <v>42387</v>
      </c>
      <c r="G133" s="169">
        <f t="shared" si="59"/>
        <v>39744</v>
      </c>
      <c r="H133" s="169">
        <f t="shared" si="59"/>
        <v>41554</v>
      </c>
      <c r="I133" s="171">
        <f t="shared" si="58"/>
        <v>4.5541465378421853E-2</v>
      </c>
      <c r="J133" s="170">
        <f t="shared" si="55"/>
        <v>-0.21134940216359843</v>
      </c>
      <c r="K133" s="169">
        <f>H133-G133</f>
        <v>1810</v>
      </c>
      <c r="L133" s="169">
        <f t="shared" si="57"/>
        <v>-11136</v>
      </c>
      <c r="M133" s="170">
        <f t="shared" si="54"/>
        <v>9.05671661439123E-3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v>231120</v>
      </c>
      <c r="D135" s="176">
        <v>209689</v>
      </c>
      <c r="E135" s="176">
        <v>77984</v>
      </c>
      <c r="F135" s="176">
        <v>212753</v>
      </c>
      <c r="G135" s="176">
        <v>230245</v>
      </c>
      <c r="H135" s="176">
        <v>241157</v>
      </c>
      <c r="I135" s="177">
        <f>IFERROR(H135/G135-1,"-")</f>
        <v>4.7392994418988366E-2</v>
      </c>
      <c r="J135" s="177">
        <f>IFERROR(H135/D135-1,"-")</f>
        <v>0.15006986537205091</v>
      </c>
      <c r="K135" s="176">
        <f>H135-G135</f>
        <v>10912</v>
      </c>
      <c r="L135" s="176">
        <f>H135-D135</f>
        <v>31468</v>
      </c>
      <c r="M135" s="177">
        <f t="shared" ref="M135:M147" si="60">H135/H$9</f>
        <v>5.2560297650689369E-2</v>
      </c>
    </row>
    <row r="136" spans="2:13" x14ac:dyDescent="0.25">
      <c r="B136" s="157" t="s">
        <v>97</v>
      </c>
      <c r="C136" s="158">
        <v>47819</v>
      </c>
      <c r="D136" s="158">
        <v>41432</v>
      </c>
      <c r="E136" s="158">
        <v>18408</v>
      </c>
      <c r="F136" s="158">
        <v>26151</v>
      </c>
      <c r="G136" s="158">
        <v>28851</v>
      </c>
      <c r="H136" s="158">
        <v>26485</v>
      </c>
      <c r="I136" s="160">
        <f>IFERROR(H136/G136-1,"-")</f>
        <v>-8.2007556063914633E-2</v>
      </c>
      <c r="J136" s="159">
        <f t="shared" ref="J136:J147" si="61">IFERROR(H136/D136-1,"-")</f>
        <v>-0.36075979918903267</v>
      </c>
      <c r="K136" s="158">
        <f t="shared" ref="K136:K146" si="62">H136-G136</f>
        <v>-2366</v>
      </c>
      <c r="L136" s="158">
        <f t="shared" ref="L136:L147" si="63">H136-D136</f>
        <v>-14947</v>
      </c>
      <c r="M136" s="159">
        <f t="shared" si="60"/>
        <v>5.7724199723769489E-3</v>
      </c>
    </row>
    <row r="137" spans="2:13" x14ac:dyDescent="0.25">
      <c r="B137" s="162" t="s">
        <v>103</v>
      </c>
      <c r="C137" s="163">
        <v>34292</v>
      </c>
      <c r="D137" s="163">
        <v>23016</v>
      </c>
      <c r="E137" s="163">
        <v>13319</v>
      </c>
      <c r="F137" s="163">
        <v>18308</v>
      </c>
      <c r="G137" s="163">
        <v>19153</v>
      </c>
      <c r="H137" s="163">
        <v>17562</v>
      </c>
      <c r="I137" s="165">
        <f>IFERROR(H137/G137-1,"-")</f>
        <v>-8.3067926695556848E-2</v>
      </c>
      <c r="J137" s="164">
        <f t="shared" si="61"/>
        <v>-0.23696558915537014</v>
      </c>
      <c r="K137" s="163">
        <f t="shared" si="62"/>
        <v>-1591</v>
      </c>
      <c r="L137" s="163">
        <f t="shared" si="63"/>
        <v>-5454</v>
      </c>
      <c r="M137" s="164">
        <f t="shared" si="60"/>
        <v>3.8276473307488758E-3</v>
      </c>
    </row>
    <row r="138" spans="2:13" x14ac:dyDescent="0.25">
      <c r="B138" s="162" t="s">
        <v>100</v>
      </c>
      <c r="C138" s="163">
        <v>13527</v>
      </c>
      <c r="D138" s="163">
        <v>18416</v>
      </c>
      <c r="E138" s="163">
        <v>5089</v>
      </c>
      <c r="F138" s="163">
        <v>7843</v>
      </c>
      <c r="G138" s="163">
        <v>9698</v>
      </c>
      <c r="H138" s="163">
        <v>8923</v>
      </c>
      <c r="I138" s="165">
        <f>IFERROR(H138/G138-1,"-")</f>
        <v>-7.9913384202928484E-2</v>
      </c>
      <c r="J138" s="164">
        <f t="shared" si="61"/>
        <v>-0.51547567332754129</v>
      </c>
      <c r="K138" s="163">
        <f t="shared" si="62"/>
        <v>-775</v>
      </c>
      <c r="L138" s="163">
        <f t="shared" si="63"/>
        <v>-9493</v>
      </c>
      <c r="M138" s="164">
        <f t="shared" si="60"/>
        <v>1.9447726416280731E-3</v>
      </c>
    </row>
    <row r="139" spans="2:13" x14ac:dyDescent="0.25">
      <c r="B139" s="157" t="s">
        <v>107</v>
      </c>
      <c r="C139" s="158">
        <v>183301</v>
      </c>
      <c r="D139" s="158">
        <v>168257</v>
      </c>
      <c r="E139" s="158">
        <v>59576</v>
      </c>
      <c r="F139" s="158">
        <v>186602</v>
      </c>
      <c r="G139" s="158">
        <v>201394</v>
      </c>
      <c r="H139" s="158">
        <v>214672</v>
      </c>
      <c r="I139" s="160">
        <f>IFERROR(H139/G139-1,"-")</f>
        <v>6.5930464661310584E-2</v>
      </c>
      <c r="J139" s="159">
        <f t="shared" si="61"/>
        <v>0.2758577652044194</v>
      </c>
      <c r="K139" s="158">
        <f t="shared" si="62"/>
        <v>13278</v>
      </c>
      <c r="L139" s="158">
        <f t="shared" si="63"/>
        <v>46415</v>
      </c>
      <c r="M139" s="159">
        <f t="shared" si="60"/>
        <v>4.6787877678312419E-2</v>
      </c>
    </row>
    <row r="140" spans="2:13" x14ac:dyDescent="0.25">
      <c r="B140" s="162" t="s">
        <v>110</v>
      </c>
      <c r="C140" s="163">
        <v>93678</v>
      </c>
      <c r="D140" s="163">
        <v>83212</v>
      </c>
      <c r="E140" s="163">
        <v>22964</v>
      </c>
      <c r="F140" s="163">
        <v>80833</v>
      </c>
      <c r="G140" s="163">
        <v>87905</v>
      </c>
      <c r="H140" s="163">
        <v>97506</v>
      </c>
      <c r="I140" s="165">
        <f t="shared" ref="I140:I147" si="64">IFERROR(H140/G140-1,"-")</f>
        <v>0.10922018087708318</v>
      </c>
      <c r="J140" s="164">
        <f t="shared" si="61"/>
        <v>0.17177810892659706</v>
      </c>
      <c r="K140" s="163">
        <f t="shared" si="62"/>
        <v>9601</v>
      </c>
      <c r="L140" s="163">
        <f t="shared" si="63"/>
        <v>14294</v>
      </c>
      <c r="M140" s="164">
        <f t="shared" si="60"/>
        <v>2.1251485060471465E-2</v>
      </c>
    </row>
    <row r="141" spans="2:13" x14ac:dyDescent="0.25">
      <c r="B141" s="162" t="s">
        <v>113</v>
      </c>
      <c r="C141" s="163">
        <v>12767</v>
      </c>
      <c r="D141" s="163">
        <v>12221</v>
      </c>
      <c r="E141" s="163">
        <v>4511</v>
      </c>
      <c r="F141" s="163">
        <v>12481</v>
      </c>
      <c r="G141" s="163">
        <v>16637</v>
      </c>
      <c r="H141" s="163">
        <v>17191</v>
      </c>
      <c r="I141" s="165">
        <f t="shared" si="64"/>
        <v>3.329927270541555E-2</v>
      </c>
      <c r="J141" s="164">
        <f t="shared" si="61"/>
        <v>0.40667703133949762</v>
      </c>
      <c r="K141" s="163">
        <f t="shared" si="62"/>
        <v>554</v>
      </c>
      <c r="L141" s="163">
        <f t="shared" si="63"/>
        <v>4970</v>
      </c>
      <c r="M141" s="164">
        <f t="shared" si="60"/>
        <v>3.7467876815228292E-3</v>
      </c>
    </row>
    <row r="142" spans="2:13" x14ac:dyDescent="0.25">
      <c r="B142" s="162" t="s">
        <v>116</v>
      </c>
      <c r="C142" s="163">
        <v>21813</v>
      </c>
      <c r="D142" s="163">
        <v>17194</v>
      </c>
      <c r="E142" s="163">
        <v>5537</v>
      </c>
      <c r="F142" s="163">
        <v>23382</v>
      </c>
      <c r="G142" s="163">
        <v>21760</v>
      </c>
      <c r="H142" s="163">
        <v>21823</v>
      </c>
      <c r="I142" s="165">
        <f t="shared" si="64"/>
        <v>2.8952205882353255E-3</v>
      </c>
      <c r="J142" s="164">
        <f t="shared" si="61"/>
        <v>0.26922182156566254</v>
      </c>
      <c r="K142" s="163">
        <f t="shared" si="62"/>
        <v>63</v>
      </c>
      <c r="L142" s="163">
        <f t="shared" si="63"/>
        <v>4629</v>
      </c>
      <c r="M142" s="164">
        <f t="shared" si="60"/>
        <v>4.7563345688949278E-3</v>
      </c>
    </row>
    <row r="143" spans="2:13" x14ac:dyDescent="0.25">
      <c r="B143" s="162" t="s">
        <v>123</v>
      </c>
      <c r="C143" s="163">
        <v>3725</v>
      </c>
      <c r="D143" s="163">
        <v>3299</v>
      </c>
      <c r="E143" s="163">
        <v>955</v>
      </c>
      <c r="F143" s="163">
        <v>8695</v>
      </c>
      <c r="G143" s="163">
        <v>7539</v>
      </c>
      <c r="H143" s="163">
        <v>5432</v>
      </c>
      <c r="I143" s="165">
        <f t="shared" si="64"/>
        <v>-0.27948003714020431</v>
      </c>
      <c r="J143" s="164">
        <f t="shared" si="61"/>
        <v>0.64655956350409216</v>
      </c>
      <c r="K143" s="163">
        <f t="shared" si="62"/>
        <v>-2107</v>
      </c>
      <c r="L143" s="163">
        <f t="shared" si="63"/>
        <v>2133</v>
      </c>
      <c r="M143" s="164">
        <f t="shared" si="60"/>
        <v>1.183907316970043E-3</v>
      </c>
    </row>
    <row r="144" spans="2:13" x14ac:dyDescent="0.25">
      <c r="B144" s="162" t="s">
        <v>119</v>
      </c>
      <c r="C144" s="163">
        <v>3611</v>
      </c>
      <c r="D144" s="163">
        <v>3473</v>
      </c>
      <c r="E144" s="163">
        <v>1651</v>
      </c>
      <c r="F144" s="163">
        <v>3679</v>
      </c>
      <c r="G144" s="163">
        <v>4531</v>
      </c>
      <c r="H144" s="163">
        <v>4642</v>
      </c>
      <c r="I144" s="165">
        <f t="shared" si="64"/>
        <v>2.4497903332597604E-2</v>
      </c>
      <c r="J144" s="164">
        <f t="shared" si="61"/>
        <v>0.33659660236107114</v>
      </c>
      <c r="K144" s="163">
        <f t="shared" si="62"/>
        <v>111</v>
      </c>
      <c r="L144" s="163">
        <f t="shared" si="63"/>
        <v>1169</v>
      </c>
      <c r="M144" s="164">
        <f t="shared" si="60"/>
        <v>1.0117263927420727E-3</v>
      </c>
    </row>
    <row r="145" spans="2:13" x14ac:dyDescent="0.25">
      <c r="B145" s="162" t="s">
        <v>128</v>
      </c>
      <c r="C145" s="163">
        <v>1540</v>
      </c>
      <c r="D145" s="163">
        <v>1806</v>
      </c>
      <c r="E145" s="163">
        <v>1965</v>
      </c>
      <c r="F145" s="163">
        <v>1984</v>
      </c>
      <c r="G145" s="163">
        <v>2349</v>
      </c>
      <c r="H145" s="163">
        <v>2212</v>
      </c>
      <c r="I145" s="165">
        <f t="shared" si="64"/>
        <v>-5.8322690506598551E-2</v>
      </c>
      <c r="J145" s="164">
        <f t="shared" si="61"/>
        <v>0.22480620155038755</v>
      </c>
      <c r="K145" s="163">
        <f t="shared" si="62"/>
        <v>-137</v>
      </c>
      <c r="L145" s="163">
        <f t="shared" si="63"/>
        <v>406</v>
      </c>
      <c r="M145" s="164">
        <f t="shared" si="60"/>
        <v>4.8210658783831643E-4</v>
      </c>
    </row>
    <row r="146" spans="2:13" x14ac:dyDescent="0.25">
      <c r="B146" s="162" t="s">
        <v>131</v>
      </c>
      <c r="C146" s="163">
        <v>7454</v>
      </c>
      <c r="D146" s="163">
        <v>4552</v>
      </c>
      <c r="E146" s="163">
        <v>3993</v>
      </c>
      <c r="F146" s="163">
        <v>1077</v>
      </c>
      <c r="G146" s="163">
        <v>1773</v>
      </c>
      <c r="H146" s="163">
        <v>1728</v>
      </c>
      <c r="I146" s="165">
        <f t="shared" si="64"/>
        <v>-2.5380710659898442E-2</v>
      </c>
      <c r="J146" s="164">
        <f t="shared" si="61"/>
        <v>-0.62038664323374348</v>
      </c>
      <c r="K146" s="163">
        <f t="shared" si="62"/>
        <v>-45</v>
      </c>
      <c r="L146" s="163">
        <f t="shared" si="63"/>
        <v>-2824</v>
      </c>
      <c r="M146" s="164">
        <f t="shared" si="60"/>
        <v>3.7661852793156002E-4</v>
      </c>
    </row>
    <row r="147" spans="2:13" x14ac:dyDescent="0.25">
      <c r="B147" s="168" t="s">
        <v>145</v>
      </c>
      <c r="C147" s="169">
        <f t="shared" ref="C147:H147" si="65">C139-SUM(C140:C146)</f>
        <v>38713</v>
      </c>
      <c r="D147" s="169">
        <f t="shared" si="65"/>
        <v>42500</v>
      </c>
      <c r="E147" s="169">
        <f t="shared" si="65"/>
        <v>18000</v>
      </c>
      <c r="F147" s="169">
        <f t="shared" si="65"/>
        <v>54471</v>
      </c>
      <c r="G147" s="169">
        <f t="shared" si="65"/>
        <v>58900</v>
      </c>
      <c r="H147" s="169">
        <f t="shared" si="65"/>
        <v>64138</v>
      </c>
      <c r="I147" s="171">
        <f t="shared" si="64"/>
        <v>8.8930390492359956E-2</v>
      </c>
      <c r="J147" s="170">
        <f t="shared" si="61"/>
        <v>0.50912941176470583</v>
      </c>
      <c r="K147" s="169">
        <f>H147-G147</f>
        <v>5238</v>
      </c>
      <c r="L147" s="169">
        <f t="shared" si="63"/>
        <v>21638</v>
      </c>
      <c r="M147" s="170">
        <f t="shared" si="60"/>
        <v>1.3978911541941202E-2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v>106918</v>
      </c>
      <c r="D149" s="176">
        <v>105475</v>
      </c>
      <c r="E149" s="176">
        <v>34442</v>
      </c>
      <c r="F149" s="176">
        <v>91115</v>
      </c>
      <c r="G149" s="176">
        <v>101109</v>
      </c>
      <c r="H149" s="176">
        <v>106028</v>
      </c>
      <c r="I149" s="177">
        <f>IFERROR(H149/G149-1,"-")</f>
        <v>4.8650466328417741E-2</v>
      </c>
      <c r="J149" s="177">
        <f>IFERROR(H149/D149-1,"-")</f>
        <v>5.2429485660108188E-3</v>
      </c>
      <c r="K149" s="176">
        <f>H149-G149</f>
        <v>4919</v>
      </c>
      <c r="L149" s="176">
        <f>H149-D149</f>
        <v>553</v>
      </c>
      <c r="M149" s="177">
        <f t="shared" ref="M149:M161" si="66">H149/H$9</f>
        <v>2.310885953676357E-2</v>
      </c>
    </row>
    <row r="150" spans="2:13" x14ac:dyDescent="0.25">
      <c r="B150" s="157" t="s">
        <v>97</v>
      </c>
      <c r="C150" s="158">
        <v>44453</v>
      </c>
      <c r="D150" s="158">
        <v>46915</v>
      </c>
      <c r="E150" s="158">
        <v>16212</v>
      </c>
      <c r="F150" s="158">
        <v>49587</v>
      </c>
      <c r="G150" s="158">
        <v>52055</v>
      </c>
      <c r="H150" s="158">
        <v>48038</v>
      </c>
      <c r="I150" s="160">
        <f>IFERROR(H150/G150-1,"-")</f>
        <v>-7.7168379598501535E-2</v>
      </c>
      <c r="J150" s="159">
        <f t="shared" ref="J150:J161" si="67">IFERROR(H150/D150-1,"-")</f>
        <v>2.3936907172546151E-2</v>
      </c>
      <c r="K150" s="158">
        <f t="shared" ref="K150:K160" si="68">H150-G150</f>
        <v>-4017</v>
      </c>
      <c r="L150" s="158">
        <f t="shared" ref="L150:L161" si="69">H150-D150</f>
        <v>1123</v>
      </c>
      <c r="M150" s="159">
        <f t="shared" si="66"/>
        <v>1.046990789628257E-2</v>
      </c>
    </row>
    <row r="151" spans="2:13" x14ac:dyDescent="0.25">
      <c r="B151" s="162" t="s">
        <v>103</v>
      </c>
      <c r="C151" s="163">
        <v>27467</v>
      </c>
      <c r="D151" s="163">
        <v>28862</v>
      </c>
      <c r="E151" s="163">
        <v>9463</v>
      </c>
      <c r="F151" s="163">
        <v>35869</v>
      </c>
      <c r="G151" s="163">
        <v>38509</v>
      </c>
      <c r="H151" s="163">
        <v>32273</v>
      </c>
      <c r="I151" s="165">
        <f>IFERROR(H151/G151-1,"-")</f>
        <v>-0.16193617076527567</v>
      </c>
      <c r="J151" s="164">
        <f t="shared" si="67"/>
        <v>0.118183078095766</v>
      </c>
      <c r="K151" s="163">
        <f t="shared" si="68"/>
        <v>-6236</v>
      </c>
      <c r="L151" s="163">
        <f t="shared" si="69"/>
        <v>3411</v>
      </c>
      <c r="M151" s="164">
        <f t="shared" si="66"/>
        <v>7.0339176805180774E-3</v>
      </c>
    </row>
    <row r="152" spans="2:13" x14ac:dyDescent="0.25">
      <c r="B152" s="162" t="s">
        <v>100</v>
      </c>
      <c r="C152" s="163">
        <v>16986</v>
      </c>
      <c r="D152" s="163">
        <v>18053</v>
      </c>
      <c r="E152" s="163">
        <v>6749</v>
      </c>
      <c r="F152" s="163">
        <v>13718</v>
      </c>
      <c r="G152" s="163">
        <v>13546</v>
      </c>
      <c r="H152" s="163">
        <v>15765</v>
      </c>
      <c r="I152" s="165">
        <f>IFERROR(H152/G152-1,"-")</f>
        <v>0.16381219548206105</v>
      </c>
      <c r="J152" s="164">
        <f t="shared" si="67"/>
        <v>-0.12673793829280455</v>
      </c>
      <c r="K152" s="163">
        <f t="shared" si="68"/>
        <v>2219</v>
      </c>
      <c r="L152" s="163">
        <f t="shared" si="69"/>
        <v>-2288</v>
      </c>
      <c r="M152" s="164">
        <f t="shared" si="66"/>
        <v>3.435990215764493E-3</v>
      </c>
    </row>
    <row r="153" spans="2:13" x14ac:dyDescent="0.25">
      <c r="B153" s="157" t="s">
        <v>107</v>
      </c>
      <c r="C153" s="158">
        <v>62465</v>
      </c>
      <c r="D153" s="158">
        <v>58560</v>
      </c>
      <c r="E153" s="158">
        <v>18230</v>
      </c>
      <c r="F153" s="158">
        <v>41528</v>
      </c>
      <c r="G153" s="158">
        <v>49054</v>
      </c>
      <c r="H153" s="158">
        <v>57990</v>
      </c>
      <c r="I153" s="160">
        <f>IFERROR(H153/G153-1,"-")</f>
        <v>0.18216659191910956</v>
      </c>
      <c r="J153" s="159">
        <f t="shared" si="67"/>
        <v>-9.7336065573770947E-3</v>
      </c>
      <c r="K153" s="158">
        <f t="shared" si="68"/>
        <v>8936</v>
      </c>
      <c r="L153" s="158">
        <f t="shared" si="69"/>
        <v>-570</v>
      </c>
      <c r="M153" s="159">
        <f t="shared" si="66"/>
        <v>1.2638951640480999E-2</v>
      </c>
    </row>
    <row r="154" spans="2:13" x14ac:dyDescent="0.25">
      <c r="B154" s="162" t="s">
        <v>110</v>
      </c>
      <c r="C154" s="163">
        <v>18311</v>
      </c>
      <c r="D154" s="163">
        <v>17462</v>
      </c>
      <c r="E154" s="163">
        <v>5108</v>
      </c>
      <c r="F154" s="163">
        <v>14964</v>
      </c>
      <c r="G154" s="163">
        <v>14917</v>
      </c>
      <c r="H154" s="163">
        <v>16509</v>
      </c>
      <c r="I154" s="165">
        <f t="shared" ref="I154:I161" si="70">IFERROR(H154/G154-1,"-")</f>
        <v>0.10672387209224365</v>
      </c>
      <c r="J154" s="164">
        <f t="shared" si="67"/>
        <v>-5.4575649982819829E-2</v>
      </c>
      <c r="K154" s="163">
        <f t="shared" si="68"/>
        <v>1592</v>
      </c>
      <c r="L154" s="163">
        <f t="shared" si="69"/>
        <v>-953</v>
      </c>
      <c r="M154" s="164">
        <f t="shared" si="66"/>
        <v>3.5981454152905815E-3</v>
      </c>
    </row>
    <row r="155" spans="2:13" x14ac:dyDescent="0.25">
      <c r="B155" s="162" t="s">
        <v>113</v>
      </c>
      <c r="C155" s="163">
        <v>18813</v>
      </c>
      <c r="D155" s="163">
        <v>15097</v>
      </c>
      <c r="E155" s="163">
        <v>4515</v>
      </c>
      <c r="F155" s="163">
        <v>8567</v>
      </c>
      <c r="G155" s="163">
        <v>9517</v>
      </c>
      <c r="H155" s="163">
        <v>9914</v>
      </c>
      <c r="I155" s="165">
        <f t="shared" si="70"/>
        <v>4.1714826100661906E-2</v>
      </c>
      <c r="J155" s="164">
        <f t="shared" si="67"/>
        <v>-0.34331324104126648</v>
      </c>
      <c r="K155" s="163">
        <f t="shared" si="68"/>
        <v>397</v>
      </c>
      <c r="L155" s="163">
        <f t="shared" si="69"/>
        <v>-5183</v>
      </c>
      <c r="M155" s="164">
        <f t="shared" si="66"/>
        <v>2.1607616237925269E-3</v>
      </c>
    </row>
    <row r="156" spans="2:13" x14ac:dyDescent="0.25">
      <c r="B156" s="162" t="s">
        <v>116</v>
      </c>
      <c r="C156" s="163">
        <v>9627</v>
      </c>
      <c r="D156" s="163">
        <v>8637</v>
      </c>
      <c r="E156" s="163">
        <v>2035</v>
      </c>
      <c r="F156" s="163">
        <v>5043</v>
      </c>
      <c r="G156" s="163">
        <v>8079</v>
      </c>
      <c r="H156" s="163">
        <v>10323</v>
      </c>
      <c r="I156" s="165">
        <f t="shared" si="70"/>
        <v>0.27775714816190122</v>
      </c>
      <c r="J156" s="164">
        <f t="shared" si="67"/>
        <v>0.19520666898228556</v>
      </c>
      <c r="K156" s="163">
        <f t="shared" si="68"/>
        <v>2244</v>
      </c>
      <c r="L156" s="163">
        <f t="shared" si="69"/>
        <v>1686</v>
      </c>
      <c r="M156" s="164">
        <f t="shared" si="66"/>
        <v>2.2499033934244759E-3</v>
      </c>
    </row>
    <row r="157" spans="2:13" x14ac:dyDescent="0.25">
      <c r="B157" s="162" t="s">
        <v>123</v>
      </c>
      <c r="C157" s="163">
        <v>1151</v>
      </c>
      <c r="D157" s="163">
        <v>1288</v>
      </c>
      <c r="E157" s="163">
        <v>561</v>
      </c>
      <c r="F157" s="163">
        <v>1305</v>
      </c>
      <c r="G157" s="163">
        <v>1530</v>
      </c>
      <c r="H157" s="163">
        <v>2288</v>
      </c>
      <c r="I157" s="165">
        <f t="shared" si="70"/>
        <v>0.49542483660130721</v>
      </c>
      <c r="J157" s="164">
        <f t="shared" si="67"/>
        <v>0.77639751552795033</v>
      </c>
      <c r="K157" s="163">
        <f t="shared" si="68"/>
        <v>758</v>
      </c>
      <c r="L157" s="163">
        <f t="shared" si="69"/>
        <v>1000</v>
      </c>
      <c r="M157" s="164">
        <f t="shared" si="66"/>
        <v>4.9867082865012117E-4</v>
      </c>
    </row>
    <row r="158" spans="2:13" x14ac:dyDescent="0.25">
      <c r="B158" s="162" t="s">
        <v>119</v>
      </c>
      <c r="C158" s="163">
        <v>1952</v>
      </c>
      <c r="D158" s="163">
        <v>2504</v>
      </c>
      <c r="E158" s="163">
        <v>1130</v>
      </c>
      <c r="F158" s="163">
        <v>2560</v>
      </c>
      <c r="G158" s="163">
        <v>2571</v>
      </c>
      <c r="H158" s="163">
        <v>2957</v>
      </c>
      <c r="I158" s="165">
        <f t="shared" si="70"/>
        <v>0.15013613380007773</v>
      </c>
      <c r="J158" s="164">
        <f t="shared" si="67"/>
        <v>0.18091054313099031</v>
      </c>
      <c r="K158" s="163">
        <f t="shared" si="68"/>
        <v>386</v>
      </c>
      <c r="L158" s="163">
        <f t="shared" si="69"/>
        <v>453</v>
      </c>
      <c r="M158" s="164">
        <f t="shared" si="66"/>
        <v>6.4447973790140219E-4</v>
      </c>
    </row>
    <row r="159" spans="2:13" x14ac:dyDescent="0.25">
      <c r="B159" s="162" t="s">
        <v>128</v>
      </c>
      <c r="C159" s="163">
        <v>319</v>
      </c>
      <c r="D159" s="163">
        <v>389</v>
      </c>
      <c r="E159" s="163">
        <v>340</v>
      </c>
      <c r="F159" s="163">
        <v>325</v>
      </c>
      <c r="G159" s="163">
        <v>447</v>
      </c>
      <c r="H159" s="163">
        <v>322</v>
      </c>
      <c r="I159" s="165">
        <f t="shared" si="70"/>
        <v>-0.2796420581655481</v>
      </c>
      <c r="J159" s="164">
        <f t="shared" si="67"/>
        <v>-0.17223650385604117</v>
      </c>
      <c r="K159" s="163">
        <f t="shared" si="68"/>
        <v>-125</v>
      </c>
      <c r="L159" s="163">
        <f t="shared" si="69"/>
        <v>-67</v>
      </c>
      <c r="M159" s="164">
        <f t="shared" si="66"/>
        <v>7.0180072913172647E-5</v>
      </c>
    </row>
    <row r="160" spans="2:13" x14ac:dyDescent="0.25">
      <c r="B160" s="162" t="s">
        <v>131</v>
      </c>
      <c r="C160" s="163">
        <v>859</v>
      </c>
      <c r="D160" s="163">
        <v>705</v>
      </c>
      <c r="E160" s="163">
        <v>426</v>
      </c>
      <c r="F160" s="163">
        <v>457</v>
      </c>
      <c r="G160" s="163">
        <v>624</v>
      </c>
      <c r="H160" s="163">
        <v>554</v>
      </c>
      <c r="I160" s="165">
        <f t="shared" si="70"/>
        <v>-0.11217948717948723</v>
      </c>
      <c r="J160" s="164">
        <f t="shared" si="67"/>
        <v>-0.21418439716312054</v>
      </c>
      <c r="K160" s="163">
        <f t="shared" si="68"/>
        <v>-70</v>
      </c>
      <c r="L160" s="163">
        <f t="shared" si="69"/>
        <v>-151</v>
      </c>
      <c r="M160" s="164">
        <f t="shared" si="66"/>
        <v>1.2074459749657654E-4</v>
      </c>
    </row>
    <row r="161" spans="2:13" x14ac:dyDescent="0.25">
      <c r="B161" s="168" t="s">
        <v>145</v>
      </c>
      <c r="C161" s="169">
        <f t="shared" ref="C161:H161" si="71">C153-SUM(C154:C160)</f>
        <v>11433</v>
      </c>
      <c r="D161" s="169">
        <f t="shared" si="71"/>
        <v>12478</v>
      </c>
      <c r="E161" s="169">
        <f t="shared" si="71"/>
        <v>4115</v>
      </c>
      <c r="F161" s="169">
        <f t="shared" si="71"/>
        <v>8307</v>
      </c>
      <c r="G161" s="169">
        <f t="shared" si="71"/>
        <v>11369</v>
      </c>
      <c r="H161" s="169">
        <f t="shared" si="71"/>
        <v>15123</v>
      </c>
      <c r="I161" s="171">
        <f t="shared" si="70"/>
        <v>0.33019614741841852</v>
      </c>
      <c r="J161" s="170">
        <f t="shared" si="67"/>
        <v>0.21197307260778975</v>
      </c>
      <c r="K161" s="169">
        <f>H161-G161</f>
        <v>3754</v>
      </c>
      <c r="L161" s="169">
        <f t="shared" si="69"/>
        <v>2645</v>
      </c>
      <c r="M161" s="170">
        <f t="shared" si="66"/>
        <v>3.2960659710121426E-3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0B51-7393-4958-9B38-81ADC8B1C56E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269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263</v>
      </c>
      <c r="D7" s="172" t="s">
        <v>264</v>
      </c>
      <c r="E7" s="172" t="s">
        <v>265</v>
      </c>
      <c r="F7" s="172" t="s">
        <v>266</v>
      </c>
      <c r="G7" s="172" t="s">
        <v>267</v>
      </c>
      <c r="H7" s="172" t="s">
        <v>268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263</v>
      </c>
      <c r="R7" s="172" t="s">
        <v>264</v>
      </c>
      <c r="S7" s="172" t="s">
        <v>265</v>
      </c>
      <c r="T7" s="172" t="s">
        <v>266</v>
      </c>
      <c r="U7" s="172" t="s">
        <v>267</v>
      </c>
      <c r="V7" s="172" t="s">
        <v>268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52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2956112</v>
      </c>
      <c r="D9" s="176">
        <f t="shared" ref="D9:H9" si="0">D10+D13</f>
        <v>2973500</v>
      </c>
      <c r="E9" s="176">
        <f t="shared" si="0"/>
        <v>1075029</v>
      </c>
      <c r="F9" s="176">
        <f t="shared" si="0"/>
        <v>3116022</v>
      </c>
      <c r="G9" s="176">
        <f t="shared" si="0"/>
        <v>3408188</v>
      </c>
      <c r="H9" s="176">
        <f t="shared" si="0"/>
        <v>3585143</v>
      </c>
      <c r="I9" s="177">
        <f>IFERROR(H9/G9-1,"-")</f>
        <v>5.1920551331088527E-2</v>
      </c>
      <c r="J9" s="177">
        <f>IFERROR(H9/D9-1,"-")</f>
        <v>0.20569799899108787</v>
      </c>
      <c r="K9" s="176">
        <f>H9-G9</f>
        <v>176955</v>
      </c>
      <c r="L9" s="176">
        <f>H9-D9</f>
        <v>611643</v>
      </c>
      <c r="M9" s="177">
        <f t="shared" ref="M9:M21" si="1">H9/H$9</f>
        <v>1</v>
      </c>
      <c r="P9" s="154" t="s">
        <v>68</v>
      </c>
      <c r="Q9" s="176">
        <f>Q10+Q13</f>
        <v>145616</v>
      </c>
      <c r="R9" s="176">
        <f t="shared" ref="R9:V9" si="2">R10+R13</f>
        <v>150827</v>
      </c>
      <c r="S9" s="176">
        <f t="shared" si="2"/>
        <v>61204</v>
      </c>
      <c r="T9" s="176">
        <f t="shared" si="2"/>
        <v>175993</v>
      </c>
      <c r="U9" s="176">
        <f t="shared" si="2"/>
        <v>189498</v>
      </c>
      <c r="V9" s="176">
        <f t="shared" si="2"/>
        <v>198882</v>
      </c>
      <c r="W9" s="177">
        <f>IFERROR(V9/U9-1,"-")</f>
        <v>4.9520311560016461E-2</v>
      </c>
      <c r="X9" s="177">
        <f>IFERROR(V9/R9-1,"-")</f>
        <v>0.31861006318497354</v>
      </c>
      <c r="Y9" s="176">
        <f>V9-U9</f>
        <v>9384</v>
      </c>
      <c r="Z9" s="176">
        <f>V9-R9</f>
        <v>48055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725049</v>
      </c>
      <c r="D10" s="158">
        <v>744014</v>
      </c>
      <c r="E10" s="158">
        <v>333970</v>
      </c>
      <c r="F10" s="158">
        <v>743562</v>
      </c>
      <c r="G10" s="158">
        <v>769598</v>
      </c>
      <c r="H10" s="158">
        <v>767914</v>
      </c>
      <c r="I10" s="160">
        <f>IFERROR(H10/G10-1,"-")</f>
        <v>-2.1881553746241345E-3</v>
      </c>
      <c r="J10" s="159">
        <f t="shared" ref="J10:J21" si="4">IFERROR(H10/D10-1,"-")</f>
        <v>3.2123051447956685E-2</v>
      </c>
      <c r="K10" s="157">
        <f t="shared" ref="K10:K20" si="5">H10-G10</f>
        <v>-1684</v>
      </c>
      <c r="L10" s="158">
        <f t="shared" ref="L10:L21" si="6">H10-D10</f>
        <v>23900</v>
      </c>
      <c r="M10" s="159">
        <f t="shared" si="1"/>
        <v>0.21419340874269172</v>
      </c>
      <c r="P10" s="157" t="s">
        <v>97</v>
      </c>
      <c r="Q10" s="158">
        <v>29485</v>
      </c>
      <c r="R10" s="158">
        <v>31967</v>
      </c>
      <c r="S10" s="158">
        <v>15140</v>
      </c>
      <c r="T10" s="158">
        <v>19155</v>
      </c>
      <c r="U10" s="158">
        <v>20702</v>
      </c>
      <c r="V10" s="158">
        <v>19404</v>
      </c>
      <c r="W10" s="160">
        <f>IFERROR(V10/U10-1,"-")</f>
        <v>-6.269925611052074E-2</v>
      </c>
      <c r="X10" s="159">
        <f t="shared" ref="X10:X21" si="7">IFERROR(V10/R10-1,"-")</f>
        <v>-0.3929990302499452</v>
      </c>
      <c r="Y10" s="157">
        <f t="shared" ref="Y10:Y20" si="8">V10-U10</f>
        <v>-1298</v>
      </c>
      <c r="Z10" s="158">
        <f t="shared" ref="Z10:Z21" si="9">V10-R10</f>
        <v>-12563</v>
      </c>
      <c r="AA10" s="159">
        <f t="shared" si="3"/>
        <v>9.7565390533079915E-2</v>
      </c>
    </row>
    <row r="11" spans="1:27" x14ac:dyDescent="0.25">
      <c r="A11" s="161" t="s">
        <v>100</v>
      </c>
      <c r="B11" s="162" t="s">
        <v>103</v>
      </c>
      <c r="C11" s="163">
        <v>280216</v>
      </c>
      <c r="D11" s="163">
        <v>271299</v>
      </c>
      <c r="E11" s="163">
        <v>127521</v>
      </c>
      <c r="F11" s="163">
        <v>291583</v>
      </c>
      <c r="G11" s="163">
        <v>299896</v>
      </c>
      <c r="H11" s="163">
        <v>296650</v>
      </c>
      <c r="I11" s="165">
        <f>IFERROR(H11/G11-1,"-")</f>
        <v>-1.0823752234107809E-2</v>
      </c>
      <c r="J11" s="164">
        <f t="shared" si="4"/>
        <v>9.3443027803272294E-2</v>
      </c>
      <c r="K11" s="162">
        <f t="shared" si="5"/>
        <v>-3246</v>
      </c>
      <c r="L11" s="163">
        <f t="shared" si="6"/>
        <v>25351</v>
      </c>
      <c r="M11" s="164">
        <f t="shared" si="1"/>
        <v>8.2744258736680801E-2</v>
      </c>
      <c r="P11" s="162" t="s">
        <v>103</v>
      </c>
      <c r="Q11" s="163">
        <v>19004</v>
      </c>
      <c r="R11" s="163">
        <v>15940</v>
      </c>
      <c r="S11" s="163">
        <v>10601</v>
      </c>
      <c r="T11" s="163">
        <v>13341</v>
      </c>
      <c r="U11" s="163">
        <v>13432</v>
      </c>
      <c r="V11" s="163">
        <v>12529</v>
      </c>
      <c r="W11" s="165">
        <f>IFERROR(V11/U11-1,"-")</f>
        <v>-6.722751637879687E-2</v>
      </c>
      <c r="X11" s="164">
        <f t="shared" si="7"/>
        <v>-0.21398996235884571</v>
      </c>
      <c r="Y11" s="162">
        <f t="shared" si="8"/>
        <v>-903</v>
      </c>
      <c r="Z11" s="163">
        <f t="shared" si="9"/>
        <v>-3411</v>
      </c>
      <c r="AA11" s="164">
        <f>V11/V$9</f>
        <v>6.2997154091370758E-2</v>
      </c>
    </row>
    <row r="12" spans="1:27" x14ac:dyDescent="0.25">
      <c r="A12" s="1"/>
      <c r="B12" s="162" t="s">
        <v>100</v>
      </c>
      <c r="C12" s="163">
        <v>444833</v>
      </c>
      <c r="D12" s="163">
        <v>472715</v>
      </c>
      <c r="E12" s="163">
        <v>206449</v>
      </c>
      <c r="F12" s="163">
        <v>451979</v>
      </c>
      <c r="G12" s="163">
        <v>469702</v>
      </c>
      <c r="H12" s="163">
        <v>471264</v>
      </c>
      <c r="I12" s="165">
        <f>IFERROR(H12/G12-1,"-")</f>
        <v>3.3255127719278299E-3</v>
      </c>
      <c r="J12" s="164">
        <f t="shared" si="4"/>
        <v>-3.0695027659372043E-3</v>
      </c>
      <c r="K12" s="162">
        <f t="shared" si="5"/>
        <v>1562</v>
      </c>
      <c r="L12" s="163">
        <f t="shared" si="6"/>
        <v>-1451</v>
      </c>
      <c r="M12" s="164">
        <f t="shared" si="1"/>
        <v>0.13144915000601093</v>
      </c>
      <c r="P12" s="162" t="s">
        <v>100</v>
      </c>
      <c r="Q12" s="163">
        <v>10481</v>
      </c>
      <c r="R12" s="163">
        <v>16027</v>
      </c>
      <c r="S12" s="163">
        <v>4539</v>
      </c>
      <c r="T12" s="163">
        <v>5814</v>
      </c>
      <c r="U12" s="163">
        <v>7270</v>
      </c>
      <c r="V12" s="163">
        <v>6875</v>
      </c>
      <c r="W12" s="165">
        <f>IFERROR(V12/U12-1,"-")</f>
        <v>-5.4332874828060485E-2</v>
      </c>
      <c r="X12" s="164">
        <f t="shared" si="7"/>
        <v>-0.57103637611530544</v>
      </c>
      <c r="Y12" s="162">
        <f t="shared" si="8"/>
        <v>-395</v>
      </c>
      <c r="Z12" s="163">
        <f t="shared" si="9"/>
        <v>-9152</v>
      </c>
      <c r="AA12" s="164">
        <f t="shared" si="3"/>
        <v>3.4568236441709158E-2</v>
      </c>
    </row>
    <row r="13" spans="1:27" s="56" customFormat="1" x14ac:dyDescent="0.25">
      <c r="B13" s="157" t="s">
        <v>107</v>
      </c>
      <c r="C13" s="158">
        <v>2231063</v>
      </c>
      <c r="D13" s="158">
        <v>2229486</v>
      </c>
      <c r="E13" s="158">
        <v>741059</v>
      </c>
      <c r="F13" s="158">
        <v>2372460</v>
      </c>
      <c r="G13" s="158">
        <v>2638590</v>
      </c>
      <c r="H13" s="158">
        <v>2817229</v>
      </c>
      <c r="I13" s="160">
        <f>IFERROR(H13/G13-1,"-")</f>
        <v>6.7702447140328692E-2</v>
      </c>
      <c r="J13" s="159">
        <f t="shared" si="4"/>
        <v>0.26362264665487922</v>
      </c>
      <c r="K13" s="157">
        <f t="shared" si="5"/>
        <v>178639</v>
      </c>
      <c r="L13" s="158">
        <f t="shared" si="6"/>
        <v>587743</v>
      </c>
      <c r="M13" s="159">
        <f t="shared" si="1"/>
        <v>0.78580659125730834</v>
      </c>
      <c r="P13" s="157" t="s">
        <v>107</v>
      </c>
      <c r="Q13" s="158">
        <v>116131</v>
      </c>
      <c r="R13" s="158">
        <v>118860</v>
      </c>
      <c r="S13" s="158">
        <v>46064</v>
      </c>
      <c r="T13" s="158">
        <v>156838</v>
      </c>
      <c r="U13" s="158">
        <v>168796</v>
      </c>
      <c r="V13" s="158">
        <v>179478</v>
      </c>
      <c r="W13" s="160">
        <f>IFERROR(V13/U13-1,"-")</f>
        <v>6.3283490130097819E-2</v>
      </c>
      <c r="X13" s="159">
        <f t="shared" si="7"/>
        <v>0.50999495204442202</v>
      </c>
      <c r="Y13" s="157">
        <f t="shared" si="8"/>
        <v>10682</v>
      </c>
      <c r="Z13" s="158">
        <f t="shared" si="9"/>
        <v>60618</v>
      </c>
      <c r="AA13" s="159">
        <f t="shared" si="3"/>
        <v>0.90243460946692011</v>
      </c>
    </row>
    <row r="14" spans="1:27" s="56" customFormat="1" x14ac:dyDescent="0.25">
      <c r="B14" s="162" t="s">
        <v>110</v>
      </c>
      <c r="C14" s="163">
        <v>915566</v>
      </c>
      <c r="D14" s="163">
        <v>966126</v>
      </c>
      <c r="E14" s="163">
        <v>277618</v>
      </c>
      <c r="F14" s="163">
        <v>1099359</v>
      </c>
      <c r="G14" s="163">
        <v>1222793</v>
      </c>
      <c r="H14" s="163">
        <v>1292045</v>
      </c>
      <c r="I14" s="165">
        <f t="shared" ref="I14:I21" si="10">IFERROR(H14/G14-1,"-")</f>
        <v>5.6634279064404103E-2</v>
      </c>
      <c r="J14" s="164">
        <f t="shared" si="4"/>
        <v>0.33734626746407814</v>
      </c>
      <c r="K14" s="162">
        <f t="shared" si="5"/>
        <v>69252</v>
      </c>
      <c r="L14" s="163">
        <f t="shared" si="6"/>
        <v>325919</v>
      </c>
      <c r="M14" s="164">
        <f t="shared" si="1"/>
        <v>0.36038869300331955</v>
      </c>
      <c r="P14" s="162" t="s">
        <v>110</v>
      </c>
      <c r="Q14" s="163">
        <v>55872</v>
      </c>
      <c r="R14" s="163">
        <v>57486</v>
      </c>
      <c r="S14" s="163">
        <v>16430</v>
      </c>
      <c r="T14" s="163">
        <v>69295</v>
      </c>
      <c r="U14" s="163">
        <v>74658</v>
      </c>
      <c r="V14" s="163">
        <v>82176</v>
      </c>
      <c r="W14" s="165">
        <f t="shared" ref="W14:W21" si="11">IFERROR(V14/U14-1,"-")</f>
        <v>0.10069918829864188</v>
      </c>
      <c r="X14" s="164">
        <f t="shared" si="7"/>
        <v>0.42949587725707139</v>
      </c>
      <c r="Y14" s="162">
        <f t="shared" si="8"/>
        <v>7518</v>
      </c>
      <c r="Z14" s="163">
        <f t="shared" si="9"/>
        <v>24690</v>
      </c>
      <c r="AA14" s="164">
        <f t="shared" si="3"/>
        <v>0.41318973059402059</v>
      </c>
    </row>
    <row r="15" spans="1:27" x14ac:dyDescent="0.25">
      <c r="A15" s="1"/>
      <c r="B15" s="162" t="s">
        <v>113</v>
      </c>
      <c r="C15" s="163">
        <v>398834</v>
      </c>
      <c r="D15" s="163">
        <v>341608</v>
      </c>
      <c r="E15" s="163">
        <v>104762</v>
      </c>
      <c r="F15" s="163">
        <v>264032</v>
      </c>
      <c r="G15" s="163">
        <v>302210</v>
      </c>
      <c r="H15" s="163">
        <v>312157</v>
      </c>
      <c r="I15" s="165">
        <f t="shared" si="10"/>
        <v>3.2914198735978228E-2</v>
      </c>
      <c r="J15" s="164">
        <f t="shared" si="4"/>
        <v>-8.6212852158029096E-2</v>
      </c>
      <c r="K15" s="162">
        <f t="shared" si="5"/>
        <v>9947</v>
      </c>
      <c r="L15" s="163">
        <f t="shared" si="6"/>
        <v>-29451</v>
      </c>
      <c r="M15" s="164">
        <f t="shared" si="1"/>
        <v>8.7069609217819199E-2</v>
      </c>
      <c r="P15" s="162" t="s">
        <v>113</v>
      </c>
      <c r="Q15" s="163">
        <v>10049</v>
      </c>
      <c r="R15" s="163">
        <v>10224</v>
      </c>
      <c r="S15" s="163">
        <v>3774</v>
      </c>
      <c r="T15" s="163">
        <v>10229</v>
      </c>
      <c r="U15" s="163">
        <v>14581</v>
      </c>
      <c r="V15" s="163">
        <v>15040</v>
      </c>
      <c r="W15" s="165">
        <f t="shared" si="11"/>
        <v>3.1479322405870702E-2</v>
      </c>
      <c r="X15" s="164">
        <f t="shared" si="7"/>
        <v>0.47104851330203434</v>
      </c>
      <c r="Y15" s="162">
        <f t="shared" si="8"/>
        <v>459</v>
      </c>
      <c r="Z15" s="163">
        <f t="shared" si="9"/>
        <v>4816</v>
      </c>
      <c r="AA15" s="164">
        <f t="shared" si="3"/>
        <v>7.5622731066662646E-2</v>
      </c>
    </row>
    <row r="16" spans="1:27" x14ac:dyDescent="0.25">
      <c r="A16" s="1"/>
      <c r="B16" s="162" t="s">
        <v>116</v>
      </c>
      <c r="C16" s="163">
        <v>115288</v>
      </c>
      <c r="D16" s="163">
        <v>119402</v>
      </c>
      <c r="E16" s="163">
        <v>44136</v>
      </c>
      <c r="F16" s="163">
        <v>138916</v>
      </c>
      <c r="G16" s="163">
        <v>152119</v>
      </c>
      <c r="H16" s="163">
        <v>166406</v>
      </c>
      <c r="I16" s="165">
        <f t="shared" si="10"/>
        <v>9.3919891663763133E-2</v>
      </c>
      <c r="J16" s="164">
        <f t="shared" si="4"/>
        <v>0.39366174770941864</v>
      </c>
      <c r="K16" s="162">
        <f t="shared" si="5"/>
        <v>14287</v>
      </c>
      <c r="L16" s="163">
        <f t="shared" si="6"/>
        <v>47004</v>
      </c>
      <c r="M16" s="164">
        <f t="shared" si="1"/>
        <v>4.6415442842865681E-2</v>
      </c>
      <c r="P16" s="162" t="s">
        <v>116</v>
      </c>
      <c r="Q16" s="163">
        <v>14884</v>
      </c>
      <c r="R16" s="163">
        <v>14249</v>
      </c>
      <c r="S16" s="163">
        <v>4896</v>
      </c>
      <c r="T16" s="163">
        <v>20164</v>
      </c>
      <c r="U16" s="163">
        <v>18188</v>
      </c>
      <c r="V16" s="163">
        <v>18331</v>
      </c>
      <c r="W16" s="165">
        <f t="shared" si="11"/>
        <v>7.8623268088848786E-3</v>
      </c>
      <c r="X16" s="164">
        <f t="shared" si="7"/>
        <v>0.28647624394694371</v>
      </c>
      <c r="Y16" s="162">
        <f t="shared" si="8"/>
        <v>143</v>
      </c>
      <c r="Z16" s="163">
        <f t="shared" si="9"/>
        <v>4082</v>
      </c>
      <c r="AA16" s="164">
        <f t="shared" si="3"/>
        <v>9.2170231594613891E-2</v>
      </c>
    </row>
    <row r="17" spans="1:27" x14ac:dyDescent="0.25">
      <c r="A17" s="1"/>
      <c r="B17" s="162" t="s">
        <v>123</v>
      </c>
      <c r="C17" s="163">
        <v>86178</v>
      </c>
      <c r="D17" s="163">
        <v>77108</v>
      </c>
      <c r="E17" s="163">
        <v>25581</v>
      </c>
      <c r="F17" s="163">
        <v>105135</v>
      </c>
      <c r="G17" s="163">
        <v>98401</v>
      </c>
      <c r="H17" s="163">
        <v>107519</v>
      </c>
      <c r="I17" s="165">
        <f t="shared" si="10"/>
        <v>9.2661659942480323E-2</v>
      </c>
      <c r="J17" s="164">
        <f t="shared" si="4"/>
        <v>0.3943948747211703</v>
      </c>
      <c r="K17" s="162">
        <f t="shared" si="5"/>
        <v>9118</v>
      </c>
      <c r="L17" s="163">
        <f t="shared" si="6"/>
        <v>30411</v>
      </c>
      <c r="M17" s="164">
        <f t="shared" si="1"/>
        <v>2.999015659905337E-2</v>
      </c>
      <c r="P17" s="162" t="s">
        <v>123</v>
      </c>
      <c r="Q17" s="163">
        <v>2455</v>
      </c>
      <c r="R17" s="163">
        <v>2161</v>
      </c>
      <c r="S17" s="163">
        <v>581</v>
      </c>
      <c r="T17" s="163">
        <v>7219</v>
      </c>
      <c r="U17" s="163">
        <v>6236</v>
      </c>
      <c r="V17" s="163">
        <v>4335</v>
      </c>
      <c r="W17" s="165">
        <f t="shared" si="11"/>
        <v>-0.30484284797947403</v>
      </c>
      <c r="X17" s="164">
        <f t="shared" si="7"/>
        <v>1.0060157334567328</v>
      </c>
      <c r="Y17" s="162">
        <f t="shared" si="8"/>
        <v>-1901</v>
      </c>
      <c r="Z17" s="163">
        <f t="shared" si="9"/>
        <v>2174</v>
      </c>
      <c r="AA17" s="164">
        <f t="shared" si="3"/>
        <v>2.1796844359972246E-2</v>
      </c>
    </row>
    <row r="18" spans="1:27" x14ac:dyDescent="0.25">
      <c r="A18" s="1"/>
      <c r="B18" s="162" t="s">
        <v>119</v>
      </c>
      <c r="C18" s="163">
        <v>99717</v>
      </c>
      <c r="D18" s="163">
        <v>97686</v>
      </c>
      <c r="E18" s="163">
        <v>45154</v>
      </c>
      <c r="F18" s="163">
        <v>107508</v>
      </c>
      <c r="G18" s="163">
        <v>110571</v>
      </c>
      <c r="H18" s="163">
        <v>115704</v>
      </c>
      <c r="I18" s="165">
        <f t="shared" si="10"/>
        <v>4.6422660552947859E-2</v>
      </c>
      <c r="J18" s="164">
        <f t="shared" si="4"/>
        <v>0.1844481297217615</v>
      </c>
      <c r="K18" s="162">
        <f t="shared" si="5"/>
        <v>5133</v>
      </c>
      <c r="L18" s="163">
        <f t="shared" si="6"/>
        <v>18018</v>
      </c>
      <c r="M18" s="164">
        <f t="shared" si="1"/>
        <v>3.227318966077504E-2</v>
      </c>
      <c r="P18" s="162" t="s">
        <v>119</v>
      </c>
      <c r="Q18" s="163">
        <v>2994</v>
      </c>
      <c r="R18" s="163">
        <v>2930</v>
      </c>
      <c r="S18" s="163">
        <v>1428</v>
      </c>
      <c r="T18" s="163">
        <v>2964</v>
      </c>
      <c r="U18" s="163">
        <v>3948</v>
      </c>
      <c r="V18" s="163">
        <v>4054</v>
      </c>
      <c r="W18" s="165">
        <f t="shared" si="11"/>
        <v>2.6849037487335359E-2</v>
      </c>
      <c r="X18" s="164">
        <f t="shared" si="7"/>
        <v>0.3836177474402731</v>
      </c>
      <c r="Y18" s="162">
        <f t="shared" si="8"/>
        <v>106</v>
      </c>
      <c r="Z18" s="163">
        <f t="shared" si="9"/>
        <v>1124</v>
      </c>
      <c r="AA18" s="164">
        <f t="shared" si="3"/>
        <v>2.0383946259591116E-2</v>
      </c>
    </row>
    <row r="19" spans="1:27" x14ac:dyDescent="0.25">
      <c r="A19" s="161" t="s">
        <v>144</v>
      </c>
      <c r="B19" s="162" t="s">
        <v>128</v>
      </c>
      <c r="C19" s="163">
        <v>30961</v>
      </c>
      <c r="D19" s="163">
        <v>34661</v>
      </c>
      <c r="E19" s="163">
        <v>18138</v>
      </c>
      <c r="F19" s="163">
        <v>28971</v>
      </c>
      <c r="G19" s="163">
        <v>34286</v>
      </c>
      <c r="H19" s="163">
        <v>31543</v>
      </c>
      <c r="I19" s="165">
        <f t="shared" si="10"/>
        <v>-8.0003499970833558E-2</v>
      </c>
      <c r="J19" s="164">
        <f t="shared" si="4"/>
        <v>-8.9957012203917941E-2</v>
      </c>
      <c r="K19" s="162">
        <f t="shared" si="5"/>
        <v>-2743</v>
      </c>
      <c r="L19" s="163">
        <f t="shared" si="6"/>
        <v>-3118</v>
      </c>
      <c r="M19" s="164">
        <f t="shared" si="1"/>
        <v>8.7982543513606005E-3</v>
      </c>
      <c r="P19" s="162" t="s">
        <v>128</v>
      </c>
      <c r="Q19" s="163">
        <v>855</v>
      </c>
      <c r="R19" s="163">
        <v>1088</v>
      </c>
      <c r="S19" s="163">
        <v>1583</v>
      </c>
      <c r="T19" s="163">
        <v>1712</v>
      </c>
      <c r="U19" s="163">
        <v>2023</v>
      </c>
      <c r="V19" s="163">
        <v>1998</v>
      </c>
      <c r="W19" s="165">
        <f t="shared" si="11"/>
        <v>-1.2357884330202684E-2</v>
      </c>
      <c r="X19" s="164">
        <f t="shared" si="7"/>
        <v>0.83639705882352944</v>
      </c>
      <c r="Y19" s="162">
        <f t="shared" si="8"/>
        <v>-25</v>
      </c>
      <c r="Z19" s="163">
        <f t="shared" si="9"/>
        <v>910</v>
      </c>
      <c r="AA19" s="164">
        <f t="shared" si="3"/>
        <v>1.0046158023350529E-2</v>
      </c>
    </row>
    <row r="20" spans="1:27" x14ac:dyDescent="0.25">
      <c r="A20" s="167" t="s">
        <v>145</v>
      </c>
      <c r="B20" s="162" t="s">
        <v>131</v>
      </c>
      <c r="C20" s="163">
        <v>47270</v>
      </c>
      <c r="D20" s="163">
        <v>40515</v>
      </c>
      <c r="E20" s="163">
        <v>24693</v>
      </c>
      <c r="F20" s="163">
        <v>20777</v>
      </c>
      <c r="G20" s="163">
        <v>30679</v>
      </c>
      <c r="H20" s="163">
        <v>28530</v>
      </c>
      <c r="I20" s="165">
        <f t="shared" si="10"/>
        <v>-7.0047915512239656E-2</v>
      </c>
      <c r="J20" s="164">
        <f t="shared" si="4"/>
        <v>-0.29581636430951497</v>
      </c>
      <c r="K20" s="162">
        <f t="shared" si="5"/>
        <v>-2149</v>
      </c>
      <c r="L20" s="163">
        <f t="shared" si="6"/>
        <v>-11985</v>
      </c>
      <c r="M20" s="164">
        <f t="shared" si="1"/>
        <v>7.9578415700573175E-3</v>
      </c>
      <c r="P20" s="162" t="s">
        <v>131</v>
      </c>
      <c r="Q20" s="163">
        <v>4442</v>
      </c>
      <c r="R20" s="163">
        <v>3355</v>
      </c>
      <c r="S20" s="163">
        <v>3337</v>
      </c>
      <c r="T20" s="163">
        <v>847</v>
      </c>
      <c r="U20" s="163">
        <v>1418</v>
      </c>
      <c r="V20" s="163">
        <v>1336</v>
      </c>
      <c r="W20" s="165">
        <f t="shared" si="11"/>
        <v>-5.7827926657263773E-2</v>
      </c>
      <c r="X20" s="164">
        <f t="shared" si="7"/>
        <v>-0.60178837555886733</v>
      </c>
      <c r="Y20" s="162">
        <f t="shared" si="8"/>
        <v>-82</v>
      </c>
      <c r="Z20" s="163">
        <f t="shared" si="9"/>
        <v>-2019</v>
      </c>
      <c r="AA20" s="164">
        <f t="shared" si="3"/>
        <v>6.7175511107088626E-3</v>
      </c>
    </row>
    <row r="21" spans="1:27" x14ac:dyDescent="0.25">
      <c r="B21" s="168" t="s">
        <v>145</v>
      </c>
      <c r="C21" s="169">
        <f t="shared" ref="C21:H21" si="12">C13-SUM(C14:C20)</f>
        <v>537249</v>
      </c>
      <c r="D21" s="169">
        <f t="shared" si="12"/>
        <v>552380</v>
      </c>
      <c r="E21" s="169">
        <f t="shared" si="12"/>
        <v>200977</v>
      </c>
      <c r="F21" s="169">
        <f t="shared" si="12"/>
        <v>607762</v>
      </c>
      <c r="G21" s="169">
        <f t="shared" si="12"/>
        <v>687531</v>
      </c>
      <c r="H21" s="169">
        <f t="shared" si="12"/>
        <v>763325</v>
      </c>
      <c r="I21" s="171">
        <f t="shared" si="10"/>
        <v>0.11024084732179351</v>
      </c>
      <c r="J21" s="170">
        <f t="shared" si="4"/>
        <v>0.38188384807560016</v>
      </c>
      <c r="K21" s="168">
        <f>H21-G21</f>
        <v>75794</v>
      </c>
      <c r="L21" s="169">
        <f t="shared" si="6"/>
        <v>210945</v>
      </c>
      <c r="M21" s="170">
        <f t="shared" si="1"/>
        <v>0.21291340401205755</v>
      </c>
      <c r="P21" s="168" t="s">
        <v>145</v>
      </c>
      <c r="Q21" s="169">
        <f t="shared" ref="Q21:V21" si="13">Q13-SUM(Q14:Q20)</f>
        <v>24580</v>
      </c>
      <c r="R21" s="169">
        <f t="shared" si="13"/>
        <v>27367</v>
      </c>
      <c r="S21" s="169">
        <f t="shared" si="13"/>
        <v>14035</v>
      </c>
      <c r="T21" s="169">
        <f t="shared" si="13"/>
        <v>44408</v>
      </c>
      <c r="U21" s="169">
        <f t="shared" si="13"/>
        <v>47744</v>
      </c>
      <c r="V21" s="169">
        <f t="shared" si="13"/>
        <v>52208</v>
      </c>
      <c r="W21" s="171">
        <f t="shared" si="11"/>
        <v>9.3498659517426308E-2</v>
      </c>
      <c r="X21" s="170">
        <f t="shared" si="7"/>
        <v>0.90769905360470649</v>
      </c>
      <c r="Y21" s="168">
        <f>V21-U21</f>
        <v>4464</v>
      </c>
      <c r="Z21" s="169">
        <f t="shared" si="9"/>
        <v>24841</v>
      </c>
      <c r="AA21" s="170">
        <f t="shared" si="3"/>
        <v>0.26250741645800024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1118930</v>
      </c>
      <c r="D23" s="176">
        <f t="shared" ref="D23:H23" si="14">D24+D27</f>
        <v>1150575</v>
      </c>
      <c r="E23" s="176">
        <f t="shared" si="14"/>
        <v>375814</v>
      </c>
      <c r="F23" s="176">
        <f t="shared" si="14"/>
        <v>1242545</v>
      </c>
      <c r="G23" s="176">
        <f t="shared" si="14"/>
        <v>1288547</v>
      </c>
      <c r="H23" s="176">
        <f t="shared" si="14"/>
        <v>1320475</v>
      </c>
      <c r="I23" s="177">
        <f>IFERROR(H23/G23-1,"-")</f>
        <v>2.4778296794761845E-2</v>
      </c>
      <c r="J23" s="177">
        <f>IFERROR(H23/D23-1,"-")</f>
        <v>0.14766529778588966</v>
      </c>
      <c r="K23" s="176">
        <f>H23-G23</f>
        <v>31928</v>
      </c>
      <c r="L23" s="176">
        <f>H23-D23</f>
        <v>169900</v>
      </c>
      <c r="M23" s="177">
        <f t="shared" ref="M23:M35" si="15">H23/H$9</f>
        <v>0.36831864168319089</v>
      </c>
    </row>
    <row r="24" spans="1:27" x14ac:dyDescent="0.25">
      <c r="B24" s="157" t="s">
        <v>97</v>
      </c>
      <c r="C24" s="158">
        <v>142603</v>
      </c>
      <c r="D24" s="158">
        <v>163619</v>
      </c>
      <c r="E24" s="158">
        <v>74004</v>
      </c>
      <c r="F24" s="158">
        <v>154516</v>
      </c>
      <c r="G24" s="158">
        <v>127253</v>
      </c>
      <c r="H24" s="158">
        <v>113009</v>
      </c>
      <c r="I24" s="160">
        <f>IFERROR(H24/G24-1,"-")</f>
        <v>-0.11193449270351186</v>
      </c>
      <c r="J24" s="159">
        <f t="shared" ref="J24:J35" si="16">IFERROR(H24/D24-1,"-")</f>
        <v>-0.30931615521424771</v>
      </c>
      <c r="K24" s="157">
        <f t="shared" ref="K24:K34" si="17">H24-G24</f>
        <v>-14244</v>
      </c>
      <c r="L24" s="158">
        <f t="shared" ref="L24:L35" si="18">H24-D24</f>
        <v>-50610</v>
      </c>
      <c r="M24" s="159">
        <f t="shared" si="15"/>
        <v>3.1521476270263138E-2</v>
      </c>
    </row>
    <row r="25" spans="1:27" x14ac:dyDescent="0.25">
      <c r="B25" s="162" t="s">
        <v>103</v>
      </c>
      <c r="C25" s="163">
        <v>63841</v>
      </c>
      <c r="D25" s="163">
        <v>76310</v>
      </c>
      <c r="E25" s="163">
        <v>37421</v>
      </c>
      <c r="F25" s="163">
        <v>61778</v>
      </c>
      <c r="G25" s="163">
        <v>50205</v>
      </c>
      <c r="H25" s="163">
        <v>39596</v>
      </c>
      <c r="I25" s="165">
        <f>IFERROR(H25/G25-1,"-")</f>
        <v>-0.21131361418185435</v>
      </c>
      <c r="J25" s="164">
        <f t="shared" si="16"/>
        <v>-0.4811164984929891</v>
      </c>
      <c r="K25" s="162">
        <f t="shared" si="17"/>
        <v>-10609</v>
      </c>
      <c r="L25" s="163">
        <f t="shared" si="18"/>
        <v>-36714</v>
      </c>
      <c r="M25" s="164">
        <f t="shared" si="15"/>
        <v>1.1044468798036786E-2</v>
      </c>
    </row>
    <row r="26" spans="1:27" x14ac:dyDescent="0.25">
      <c r="B26" s="162" t="s">
        <v>100</v>
      </c>
      <c r="C26" s="163">
        <v>78762</v>
      </c>
      <c r="D26" s="163">
        <v>87309</v>
      </c>
      <c r="E26" s="163">
        <v>36583</v>
      </c>
      <c r="F26" s="163">
        <v>92738</v>
      </c>
      <c r="G26" s="163">
        <v>77048</v>
      </c>
      <c r="H26" s="163">
        <v>73413</v>
      </c>
      <c r="I26" s="165">
        <f>IFERROR(H26/G26-1,"-")</f>
        <v>-4.7178382307133226E-2</v>
      </c>
      <c r="J26" s="164">
        <f t="shared" si="16"/>
        <v>-0.15915884960313365</v>
      </c>
      <c r="K26" s="162">
        <f t="shared" si="17"/>
        <v>-3635</v>
      </c>
      <c r="L26" s="163">
        <f t="shared" si="18"/>
        <v>-13896</v>
      </c>
      <c r="M26" s="164">
        <f t="shared" si="15"/>
        <v>2.047700747222635E-2</v>
      </c>
    </row>
    <row r="27" spans="1:27" x14ac:dyDescent="0.25">
      <c r="B27" s="157" t="s">
        <v>107</v>
      </c>
      <c r="C27" s="158">
        <v>976327</v>
      </c>
      <c r="D27" s="158">
        <v>986956</v>
      </c>
      <c r="E27" s="158">
        <v>301810</v>
      </c>
      <c r="F27" s="158">
        <v>1088029</v>
      </c>
      <c r="G27" s="158">
        <v>1161294</v>
      </c>
      <c r="H27" s="158">
        <v>1207466</v>
      </c>
      <c r="I27" s="160">
        <f>IFERROR(H27/G27-1,"-")</f>
        <v>3.975909631841712E-2</v>
      </c>
      <c r="J27" s="159">
        <f t="shared" si="16"/>
        <v>0.22342434718467685</v>
      </c>
      <c r="K27" s="157">
        <f t="shared" si="17"/>
        <v>46172</v>
      </c>
      <c r="L27" s="158">
        <f t="shared" si="18"/>
        <v>220510</v>
      </c>
      <c r="M27" s="159">
        <f t="shared" si="15"/>
        <v>0.33679716541292776</v>
      </c>
    </row>
    <row r="28" spans="1:27" x14ac:dyDescent="0.25">
      <c r="B28" s="162" t="s">
        <v>110</v>
      </c>
      <c r="C28" s="163">
        <v>442288</v>
      </c>
      <c r="D28" s="163">
        <v>463536</v>
      </c>
      <c r="E28" s="163">
        <v>124154</v>
      </c>
      <c r="F28" s="163">
        <v>552012</v>
      </c>
      <c r="G28" s="163">
        <v>596874</v>
      </c>
      <c r="H28" s="163">
        <v>619587</v>
      </c>
      <c r="I28" s="165">
        <f t="shared" ref="I28:I35" si="19">IFERROR(H28/G28-1,"-")</f>
        <v>3.8053257471426072E-2</v>
      </c>
      <c r="J28" s="164">
        <f t="shared" si="16"/>
        <v>0.33665346380863626</v>
      </c>
      <c r="K28" s="162">
        <f t="shared" si="17"/>
        <v>22713</v>
      </c>
      <c r="L28" s="163">
        <f t="shared" si="18"/>
        <v>156051</v>
      </c>
      <c r="M28" s="164">
        <f t="shared" si="15"/>
        <v>0.17282072151654759</v>
      </c>
    </row>
    <row r="29" spans="1:27" x14ac:dyDescent="0.25">
      <c r="B29" s="162" t="s">
        <v>113</v>
      </c>
      <c r="C29" s="163">
        <v>156857</v>
      </c>
      <c r="D29" s="163">
        <v>143919</v>
      </c>
      <c r="E29" s="163">
        <v>39687</v>
      </c>
      <c r="F29" s="163">
        <v>125486</v>
      </c>
      <c r="G29" s="163">
        <v>136586</v>
      </c>
      <c r="H29" s="163">
        <v>136714</v>
      </c>
      <c r="I29" s="165">
        <f t="shared" si="19"/>
        <v>9.3713850614274286E-4</v>
      </c>
      <c r="J29" s="164">
        <f t="shared" si="16"/>
        <v>-5.0062882593681191E-2</v>
      </c>
      <c r="K29" s="162">
        <f t="shared" si="17"/>
        <v>128</v>
      </c>
      <c r="L29" s="163">
        <f t="shared" si="18"/>
        <v>-7205</v>
      </c>
      <c r="M29" s="164">
        <f t="shared" si="15"/>
        <v>3.8133485888847393E-2</v>
      </c>
    </row>
    <row r="30" spans="1:27" x14ac:dyDescent="0.25">
      <c r="B30" s="162" t="s">
        <v>116</v>
      </c>
      <c r="C30" s="163">
        <v>36397</v>
      </c>
      <c r="D30" s="163">
        <v>37033</v>
      </c>
      <c r="E30" s="163">
        <v>15068</v>
      </c>
      <c r="F30" s="163">
        <v>45049</v>
      </c>
      <c r="G30" s="163">
        <v>40730</v>
      </c>
      <c r="H30" s="163">
        <v>36577</v>
      </c>
      <c r="I30" s="165">
        <f t="shared" si="19"/>
        <v>-0.10196415418610361</v>
      </c>
      <c r="J30" s="164">
        <f t="shared" si="16"/>
        <v>-1.2313342154294804E-2</v>
      </c>
      <c r="K30" s="162">
        <f t="shared" si="17"/>
        <v>-4153</v>
      </c>
      <c r="L30" s="163">
        <f t="shared" si="18"/>
        <v>-456</v>
      </c>
      <c r="M30" s="164">
        <f t="shared" si="15"/>
        <v>1.0202382443322345E-2</v>
      </c>
    </row>
    <row r="31" spans="1:27" x14ac:dyDescent="0.25">
      <c r="B31" s="162" t="s">
        <v>123</v>
      </c>
      <c r="C31" s="163">
        <v>46286</v>
      </c>
      <c r="D31" s="163">
        <v>40575</v>
      </c>
      <c r="E31" s="163">
        <v>12723</v>
      </c>
      <c r="F31" s="163">
        <v>56055</v>
      </c>
      <c r="G31" s="163">
        <v>49378</v>
      </c>
      <c r="H31" s="163">
        <v>52155</v>
      </c>
      <c r="I31" s="165">
        <f t="shared" si="19"/>
        <v>5.6239620883794306E-2</v>
      </c>
      <c r="J31" s="164">
        <f t="shared" si="16"/>
        <v>0.28539741219963033</v>
      </c>
      <c r="K31" s="162">
        <f t="shared" si="17"/>
        <v>2777</v>
      </c>
      <c r="L31" s="163">
        <f t="shared" si="18"/>
        <v>11580</v>
      </c>
      <c r="M31" s="164">
        <f t="shared" si="15"/>
        <v>1.4547536876492793E-2</v>
      </c>
    </row>
    <row r="32" spans="1:27" x14ac:dyDescent="0.25">
      <c r="B32" s="162" t="s">
        <v>119</v>
      </c>
      <c r="C32" s="163">
        <v>55106</v>
      </c>
      <c r="D32" s="163">
        <v>53802</v>
      </c>
      <c r="E32" s="163">
        <v>22341</v>
      </c>
      <c r="F32" s="163">
        <v>64497</v>
      </c>
      <c r="G32" s="163">
        <v>60977</v>
      </c>
      <c r="H32" s="163">
        <v>62640</v>
      </c>
      <c r="I32" s="165">
        <f t="shared" si="19"/>
        <v>2.7272578185217444E-2</v>
      </c>
      <c r="J32" s="164">
        <f t="shared" si="16"/>
        <v>0.16426898628303777</v>
      </c>
      <c r="K32" s="162">
        <f t="shared" si="17"/>
        <v>1663</v>
      </c>
      <c r="L32" s="163">
        <f t="shared" si="18"/>
        <v>8838</v>
      </c>
      <c r="M32" s="164">
        <f t="shared" si="15"/>
        <v>1.7472106412491775E-2</v>
      </c>
    </row>
    <row r="33" spans="2:13" x14ac:dyDescent="0.25">
      <c r="B33" s="162" t="s">
        <v>128</v>
      </c>
      <c r="C33" s="163">
        <v>17966</v>
      </c>
      <c r="D33" s="163">
        <v>21000</v>
      </c>
      <c r="E33" s="163">
        <v>9543</v>
      </c>
      <c r="F33" s="163">
        <v>15151</v>
      </c>
      <c r="G33" s="163">
        <v>16332</v>
      </c>
      <c r="H33" s="163">
        <v>16171</v>
      </c>
      <c r="I33" s="165">
        <f t="shared" si="19"/>
        <v>-9.8579475875582023E-3</v>
      </c>
      <c r="J33" s="164">
        <f t="shared" si="16"/>
        <v>-0.22995238095238091</v>
      </c>
      <c r="K33" s="162">
        <f t="shared" si="17"/>
        <v>-161</v>
      </c>
      <c r="L33" s="163">
        <f t="shared" si="18"/>
        <v>-4829</v>
      </c>
      <c r="M33" s="164">
        <f t="shared" si="15"/>
        <v>4.510559271973252E-3</v>
      </c>
    </row>
    <row r="34" spans="2:13" x14ac:dyDescent="0.25">
      <c r="B34" s="162" t="s">
        <v>131</v>
      </c>
      <c r="C34" s="163">
        <v>21539</v>
      </c>
      <c r="D34" s="163">
        <v>19582</v>
      </c>
      <c r="E34" s="163">
        <v>11268</v>
      </c>
      <c r="F34" s="163">
        <v>9915</v>
      </c>
      <c r="G34" s="163">
        <v>14999</v>
      </c>
      <c r="H34" s="163">
        <v>13867</v>
      </c>
      <c r="I34" s="165">
        <f t="shared" si="19"/>
        <v>-7.547169811320753E-2</v>
      </c>
      <c r="J34" s="164">
        <f t="shared" si="16"/>
        <v>-0.29184965784904504</v>
      </c>
      <c r="K34" s="162">
        <f t="shared" si="17"/>
        <v>-1132</v>
      </c>
      <c r="L34" s="163">
        <f t="shared" si="18"/>
        <v>-5715</v>
      </c>
      <c r="M34" s="164">
        <f t="shared" si="15"/>
        <v>3.8679070820884969E-3</v>
      </c>
    </row>
    <row r="35" spans="2:13" x14ac:dyDescent="0.25">
      <c r="B35" s="168" t="s">
        <v>145</v>
      </c>
      <c r="C35" s="169">
        <f t="shared" ref="C35:H35" si="20">C27-SUM(C28:C34)</f>
        <v>199888</v>
      </c>
      <c r="D35" s="169">
        <f t="shared" si="20"/>
        <v>207509</v>
      </c>
      <c r="E35" s="169">
        <f t="shared" si="20"/>
        <v>67026</v>
      </c>
      <c r="F35" s="169">
        <f t="shared" si="20"/>
        <v>219864</v>
      </c>
      <c r="G35" s="169">
        <f t="shared" si="20"/>
        <v>245418</v>
      </c>
      <c r="H35" s="169">
        <f t="shared" si="20"/>
        <v>269755</v>
      </c>
      <c r="I35" s="171">
        <f t="shared" si="19"/>
        <v>9.916550538265323E-2</v>
      </c>
      <c r="J35" s="170">
        <f t="shared" si="16"/>
        <v>0.29996771224380625</v>
      </c>
      <c r="K35" s="168">
        <f>H35-G35</f>
        <v>24337</v>
      </c>
      <c r="L35" s="169">
        <f t="shared" si="18"/>
        <v>62246</v>
      </c>
      <c r="M35" s="170">
        <f t="shared" si="15"/>
        <v>7.5242465921164098E-2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592422</v>
      </c>
      <c r="D37" s="176">
        <f t="shared" ref="D37:H37" si="21">D38+D41</f>
        <v>602480</v>
      </c>
      <c r="E37" s="176">
        <f t="shared" si="21"/>
        <v>179799</v>
      </c>
      <c r="F37" s="176">
        <f t="shared" si="21"/>
        <v>618226</v>
      </c>
      <c r="G37" s="176">
        <f t="shared" si="21"/>
        <v>671817</v>
      </c>
      <c r="H37" s="176">
        <f t="shared" si="21"/>
        <v>719190</v>
      </c>
      <c r="I37" s="177">
        <f>IFERROR(H37/G37-1,"-")</f>
        <v>7.0514738388579135E-2</v>
      </c>
      <c r="J37" s="177">
        <f>IFERROR(H37/D37-1,"-")</f>
        <v>0.19371597397423979</v>
      </c>
      <c r="K37" s="176">
        <f>H37-G37</f>
        <v>47373</v>
      </c>
      <c r="L37" s="176">
        <f>H37-D37</f>
        <v>116710</v>
      </c>
      <c r="M37" s="177">
        <f t="shared" ref="M37:M49" si="22">H37/H$9</f>
        <v>0.20060287692847956</v>
      </c>
    </row>
    <row r="38" spans="2:13" x14ac:dyDescent="0.25">
      <c r="B38" s="157" t="s">
        <v>97</v>
      </c>
      <c r="C38" s="158">
        <v>67501</v>
      </c>
      <c r="D38" s="158">
        <v>69661</v>
      </c>
      <c r="E38" s="158">
        <v>20245</v>
      </c>
      <c r="F38" s="158">
        <v>72608</v>
      </c>
      <c r="G38" s="158">
        <v>70476</v>
      </c>
      <c r="H38" s="158">
        <v>71063</v>
      </c>
      <c r="I38" s="160">
        <f>IFERROR(H38/G38-1,"-")</f>
        <v>8.329076565071869E-3</v>
      </c>
      <c r="J38" s="159">
        <f t="shared" ref="J38:J49" si="23">IFERROR(H38/D38-1,"-")</f>
        <v>2.0126038960106785E-2</v>
      </c>
      <c r="K38" s="157">
        <f t="shared" ref="K38:K48" si="24">H38-G38</f>
        <v>587</v>
      </c>
      <c r="L38" s="158">
        <f t="shared" ref="L38:L49" si="25">H38-D38</f>
        <v>1402</v>
      </c>
      <c r="M38" s="159">
        <f t="shared" si="22"/>
        <v>1.9821524552856049E-2</v>
      </c>
    </row>
    <row r="39" spans="2:13" x14ac:dyDescent="0.25">
      <c r="B39" s="162" t="s">
        <v>103</v>
      </c>
      <c r="C39" s="163">
        <v>10207</v>
      </c>
      <c r="D39" s="163">
        <v>15923</v>
      </c>
      <c r="E39" s="163">
        <v>3458</v>
      </c>
      <c r="F39" s="163">
        <v>16810</v>
      </c>
      <c r="G39" s="163">
        <v>25570</v>
      </c>
      <c r="H39" s="163">
        <v>28518</v>
      </c>
      <c r="I39" s="165">
        <f>IFERROR(H39/G39-1,"-")</f>
        <v>0.11529135705905347</v>
      </c>
      <c r="J39" s="164">
        <f t="shared" si="23"/>
        <v>0.7909941593920744</v>
      </c>
      <c r="K39" s="162">
        <f t="shared" si="24"/>
        <v>2948</v>
      </c>
      <c r="L39" s="163">
        <f t="shared" si="25"/>
        <v>12595</v>
      </c>
      <c r="M39" s="164">
        <f t="shared" si="22"/>
        <v>7.9544944232350003E-3</v>
      </c>
    </row>
    <row r="40" spans="2:13" x14ac:dyDescent="0.25">
      <c r="B40" s="162" t="s">
        <v>100</v>
      </c>
      <c r="C40" s="163">
        <v>57294</v>
      </c>
      <c r="D40" s="163">
        <v>53738</v>
      </c>
      <c r="E40" s="163">
        <v>16787</v>
      </c>
      <c r="F40" s="163">
        <v>55798</v>
      </c>
      <c r="G40" s="163">
        <v>44906</v>
      </c>
      <c r="H40" s="163">
        <v>42545</v>
      </c>
      <c r="I40" s="165">
        <f>IFERROR(H40/G40-1,"-")</f>
        <v>-5.2576493118959622E-2</v>
      </c>
      <c r="J40" s="164">
        <f t="shared" si="23"/>
        <v>-0.20828836205292345</v>
      </c>
      <c r="K40" s="162">
        <f t="shared" si="24"/>
        <v>-2361</v>
      </c>
      <c r="L40" s="163">
        <f t="shared" si="25"/>
        <v>-11193</v>
      </c>
      <c r="M40" s="164">
        <f t="shared" si="22"/>
        <v>1.1867030129621051E-2</v>
      </c>
    </row>
    <row r="41" spans="2:13" x14ac:dyDescent="0.25">
      <c r="B41" s="157" t="s">
        <v>107</v>
      </c>
      <c r="C41" s="158">
        <v>524921</v>
      </c>
      <c r="D41" s="158">
        <v>532819</v>
      </c>
      <c r="E41" s="158">
        <v>159554</v>
      </c>
      <c r="F41" s="158">
        <v>545618</v>
      </c>
      <c r="G41" s="158">
        <v>601341</v>
      </c>
      <c r="H41" s="158">
        <v>648127</v>
      </c>
      <c r="I41" s="160">
        <f>IFERROR(H41/G41-1,"-")</f>
        <v>7.7802777459045735E-2</v>
      </c>
      <c r="J41" s="159">
        <f t="shared" si="23"/>
        <v>0.21641120155249727</v>
      </c>
      <c r="K41" s="157">
        <f t="shared" si="24"/>
        <v>46786</v>
      </c>
      <c r="L41" s="158">
        <f t="shared" si="25"/>
        <v>115308</v>
      </c>
      <c r="M41" s="159">
        <f t="shared" si="22"/>
        <v>0.18078135237562351</v>
      </c>
    </row>
    <row r="42" spans="2:13" x14ac:dyDescent="0.25">
      <c r="B42" s="162" t="s">
        <v>110</v>
      </c>
      <c r="C42" s="163">
        <v>267108</v>
      </c>
      <c r="D42" s="163">
        <v>292666</v>
      </c>
      <c r="E42" s="163">
        <v>75666</v>
      </c>
      <c r="F42" s="163">
        <v>285701</v>
      </c>
      <c r="G42" s="163">
        <v>314515</v>
      </c>
      <c r="H42" s="163">
        <v>348529</v>
      </c>
      <c r="I42" s="165">
        <f t="shared" ref="I42:I49" si="26">IFERROR(H42/G42-1,"-")</f>
        <v>0.10814746514474671</v>
      </c>
      <c r="J42" s="164">
        <f t="shared" si="23"/>
        <v>0.19087628901204789</v>
      </c>
      <c r="K42" s="162">
        <f t="shared" si="24"/>
        <v>34014</v>
      </c>
      <c r="L42" s="163">
        <f t="shared" si="25"/>
        <v>55863</v>
      </c>
      <c r="M42" s="164">
        <f t="shared" si="22"/>
        <v>9.7214811236260315E-2</v>
      </c>
    </row>
    <row r="43" spans="2:13" x14ac:dyDescent="0.25">
      <c r="B43" s="162" t="s">
        <v>113</v>
      </c>
      <c r="C43" s="163">
        <v>43176</v>
      </c>
      <c r="D43" s="163">
        <v>31456</v>
      </c>
      <c r="E43" s="163">
        <v>9493</v>
      </c>
      <c r="F43" s="163">
        <v>20857</v>
      </c>
      <c r="G43" s="163">
        <v>26333</v>
      </c>
      <c r="H43" s="163">
        <v>24747</v>
      </c>
      <c r="I43" s="165">
        <f t="shared" si="26"/>
        <v>-6.0228610488740397E-2</v>
      </c>
      <c r="J43" s="164">
        <f t="shared" si="23"/>
        <v>-0.21328204476093593</v>
      </c>
      <c r="K43" s="162">
        <f t="shared" si="24"/>
        <v>-1586</v>
      </c>
      <c r="L43" s="163">
        <f t="shared" si="25"/>
        <v>-6709</v>
      </c>
      <c r="M43" s="164">
        <f t="shared" si="22"/>
        <v>6.9026535343220622E-3</v>
      </c>
    </row>
    <row r="44" spans="2:13" x14ac:dyDescent="0.25">
      <c r="B44" s="162" t="s">
        <v>116</v>
      </c>
      <c r="C44" s="163">
        <v>12856</v>
      </c>
      <c r="D44" s="163">
        <v>13903</v>
      </c>
      <c r="E44" s="163">
        <v>5450</v>
      </c>
      <c r="F44" s="163">
        <v>14615</v>
      </c>
      <c r="G44" s="163">
        <v>16785</v>
      </c>
      <c r="H44" s="163">
        <v>16665</v>
      </c>
      <c r="I44" s="165">
        <f t="shared" si="26"/>
        <v>-7.1492403932081894E-3</v>
      </c>
      <c r="J44" s="164">
        <f t="shared" si="23"/>
        <v>0.19866215924620589</v>
      </c>
      <c r="K44" s="162">
        <f t="shared" si="24"/>
        <v>-120</v>
      </c>
      <c r="L44" s="163">
        <f t="shared" si="25"/>
        <v>2762</v>
      </c>
      <c r="M44" s="164">
        <f t="shared" si="22"/>
        <v>4.6483501494919447E-3</v>
      </c>
    </row>
    <row r="45" spans="2:13" x14ac:dyDescent="0.25">
      <c r="B45" s="162" t="s">
        <v>123</v>
      </c>
      <c r="C45" s="163">
        <v>24449</v>
      </c>
      <c r="D45" s="163">
        <v>23241</v>
      </c>
      <c r="E45" s="163">
        <v>6157</v>
      </c>
      <c r="F45" s="163">
        <v>26212</v>
      </c>
      <c r="G45" s="163">
        <v>24743</v>
      </c>
      <c r="H45" s="163">
        <v>27021</v>
      </c>
      <c r="I45" s="165">
        <f t="shared" si="26"/>
        <v>9.2066443034393597E-2</v>
      </c>
      <c r="J45" s="164">
        <f t="shared" si="23"/>
        <v>0.16264360397573263</v>
      </c>
      <c r="K45" s="162">
        <f t="shared" si="24"/>
        <v>2278</v>
      </c>
      <c r="L45" s="163">
        <f t="shared" si="25"/>
        <v>3780</v>
      </c>
      <c r="M45" s="164">
        <f t="shared" si="22"/>
        <v>7.536937857151026E-3</v>
      </c>
    </row>
    <row r="46" spans="2:13" x14ac:dyDescent="0.25">
      <c r="B46" s="162" t="s">
        <v>119</v>
      </c>
      <c r="C46" s="163">
        <v>27346</v>
      </c>
      <c r="D46" s="163">
        <v>27206</v>
      </c>
      <c r="E46" s="163">
        <v>11013</v>
      </c>
      <c r="F46" s="163">
        <v>24904</v>
      </c>
      <c r="G46" s="163">
        <v>29443</v>
      </c>
      <c r="H46" s="163">
        <v>29628</v>
      </c>
      <c r="I46" s="165">
        <f t="shared" si="26"/>
        <v>6.2833271066127239E-3</v>
      </c>
      <c r="J46" s="164">
        <f t="shared" si="23"/>
        <v>8.9024479894141084E-2</v>
      </c>
      <c r="K46" s="162">
        <f t="shared" si="24"/>
        <v>185</v>
      </c>
      <c r="L46" s="163">
        <f t="shared" si="25"/>
        <v>2422</v>
      </c>
      <c r="M46" s="164">
        <f t="shared" si="22"/>
        <v>8.2641055042992698E-3</v>
      </c>
    </row>
    <row r="47" spans="2:13" x14ac:dyDescent="0.25">
      <c r="B47" s="162" t="s">
        <v>128</v>
      </c>
      <c r="C47" s="163">
        <v>6647</v>
      </c>
      <c r="D47" s="163">
        <v>6096</v>
      </c>
      <c r="E47" s="163">
        <v>3340</v>
      </c>
      <c r="F47" s="163">
        <v>6392</v>
      </c>
      <c r="G47" s="163">
        <v>7185</v>
      </c>
      <c r="H47" s="163">
        <v>6190</v>
      </c>
      <c r="I47" s="165">
        <f t="shared" si="26"/>
        <v>-0.13848295059151006</v>
      </c>
      <c r="J47" s="164">
        <f t="shared" si="23"/>
        <v>1.5419947506561726E-2</v>
      </c>
      <c r="K47" s="162">
        <f t="shared" si="24"/>
        <v>-995</v>
      </c>
      <c r="L47" s="163">
        <f t="shared" si="25"/>
        <v>94</v>
      </c>
      <c r="M47" s="164">
        <f t="shared" si="22"/>
        <v>1.7265699025115595E-3</v>
      </c>
    </row>
    <row r="48" spans="2:13" x14ac:dyDescent="0.25">
      <c r="B48" s="162" t="s">
        <v>131</v>
      </c>
      <c r="C48" s="163">
        <v>9534</v>
      </c>
      <c r="D48" s="163">
        <v>7655</v>
      </c>
      <c r="E48" s="163">
        <v>4839</v>
      </c>
      <c r="F48" s="163">
        <v>4756</v>
      </c>
      <c r="G48" s="163">
        <v>7018</v>
      </c>
      <c r="H48" s="163">
        <v>6079</v>
      </c>
      <c r="I48" s="165">
        <f t="shared" si="26"/>
        <v>-0.1337988030777999</v>
      </c>
      <c r="J48" s="164">
        <f t="shared" si="23"/>
        <v>-0.20587851077726971</v>
      </c>
      <c r="K48" s="162">
        <f t="shared" si="24"/>
        <v>-939</v>
      </c>
      <c r="L48" s="163">
        <f t="shared" si="25"/>
        <v>-1576</v>
      </c>
      <c r="M48" s="164">
        <f t="shared" si="22"/>
        <v>1.6956087944051325E-3</v>
      </c>
    </row>
    <row r="49" spans="2:13" x14ac:dyDescent="0.25">
      <c r="B49" s="168" t="s">
        <v>145</v>
      </c>
      <c r="C49" s="169">
        <f t="shared" ref="C49:H49" si="27">C41-SUM(C42:C48)</f>
        <v>133805</v>
      </c>
      <c r="D49" s="169">
        <f t="shared" si="27"/>
        <v>130596</v>
      </c>
      <c r="E49" s="169">
        <f t="shared" si="27"/>
        <v>43596</v>
      </c>
      <c r="F49" s="169">
        <f t="shared" si="27"/>
        <v>162181</v>
      </c>
      <c r="G49" s="169">
        <f t="shared" si="27"/>
        <v>175319</v>
      </c>
      <c r="H49" s="169">
        <f t="shared" si="27"/>
        <v>189268</v>
      </c>
      <c r="I49" s="171">
        <f t="shared" si="26"/>
        <v>7.956353846417108E-2</v>
      </c>
      <c r="J49" s="170">
        <f t="shared" si="23"/>
        <v>0.44926337713253095</v>
      </c>
      <c r="K49" s="168">
        <f>H49-G49</f>
        <v>13949</v>
      </c>
      <c r="L49" s="169">
        <f t="shared" si="25"/>
        <v>58672</v>
      </c>
      <c r="M49" s="170">
        <f t="shared" si="22"/>
        <v>5.2792315397182203E-2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C52+C55</f>
        <v>33106</v>
      </c>
      <c r="D51" s="176">
        <f t="shared" ref="D51:H51" si="28">D52+D55</f>
        <v>31798</v>
      </c>
      <c r="E51" s="176">
        <f t="shared" si="28"/>
        <v>9750</v>
      </c>
      <c r="F51" s="176">
        <f t="shared" si="28"/>
        <v>29058</v>
      </c>
      <c r="G51" s="176">
        <f t="shared" si="28"/>
        <v>40794</v>
      </c>
      <c r="H51" s="176">
        <f t="shared" si="28"/>
        <v>35457</v>
      </c>
      <c r="I51" s="177">
        <f>IFERROR(H51/G51-1,"-")</f>
        <v>-0.13082806295043392</v>
      </c>
      <c r="J51" s="177">
        <f>IFERROR(H51/D51-1,"-")</f>
        <v>0.11507013019686774</v>
      </c>
      <c r="K51" s="176">
        <f>H51-G51</f>
        <v>-5337</v>
      </c>
      <c r="L51" s="176">
        <f>H51-D51</f>
        <v>3659</v>
      </c>
      <c r="M51" s="177">
        <f t="shared" ref="M51:M63" si="29">H51/H$9</f>
        <v>9.8899820732394773E-3</v>
      </c>
    </row>
    <row r="52" spans="2:13" x14ac:dyDescent="0.25">
      <c r="B52" s="157" t="s">
        <v>97</v>
      </c>
      <c r="C52" s="158">
        <v>8643</v>
      </c>
      <c r="D52" s="158">
        <v>7576</v>
      </c>
      <c r="E52" s="158">
        <v>1894</v>
      </c>
      <c r="F52" s="158">
        <v>4856</v>
      </c>
      <c r="G52" s="158">
        <v>17330</v>
      </c>
      <c r="H52" s="158">
        <v>9653</v>
      </c>
      <c r="I52" s="160">
        <f>IFERROR(H52/G52-1,"-")</f>
        <v>-0.44298903635314479</v>
      </c>
      <c r="J52" s="159">
        <f t="shared" ref="J52:J63" si="30">IFERROR(H52/D52-1,"-")</f>
        <v>0.27415522703273498</v>
      </c>
      <c r="K52" s="157">
        <f t="shared" ref="K52:K62" si="31">H52-G52</f>
        <v>-7677</v>
      </c>
      <c r="L52" s="158">
        <f t="shared" ref="L52:L63" si="32">H52-D52</f>
        <v>2077</v>
      </c>
      <c r="M52" s="159">
        <f t="shared" si="29"/>
        <v>2.6925006896517099E-3</v>
      </c>
    </row>
    <row r="53" spans="2:13" x14ac:dyDescent="0.25">
      <c r="B53" s="162" t="s">
        <v>103</v>
      </c>
      <c r="C53" s="163">
        <v>5286</v>
      </c>
      <c r="D53" s="163">
        <v>4227</v>
      </c>
      <c r="E53" s="163">
        <v>1421</v>
      </c>
      <c r="F53" s="163">
        <v>2591</v>
      </c>
      <c r="G53" s="163">
        <v>12810</v>
      </c>
      <c r="H53" s="163">
        <v>6601</v>
      </c>
      <c r="I53" s="165">
        <f>IFERROR(H53/G53-1,"-")</f>
        <v>-0.48469945355191257</v>
      </c>
      <c r="J53" s="164">
        <f t="shared" si="30"/>
        <v>0.56162763189022957</v>
      </c>
      <c r="K53" s="162">
        <f t="shared" si="31"/>
        <v>-6209</v>
      </c>
      <c r="L53" s="163">
        <f t="shared" si="32"/>
        <v>2374</v>
      </c>
      <c r="M53" s="164">
        <f t="shared" si="29"/>
        <v>1.8412096811758973E-3</v>
      </c>
    </row>
    <row r="54" spans="2:13" x14ac:dyDescent="0.25">
      <c r="B54" s="162" t="s">
        <v>100</v>
      </c>
      <c r="C54" s="163">
        <v>3357</v>
      </c>
      <c r="D54" s="163">
        <v>3349</v>
      </c>
      <c r="E54" s="163">
        <v>473</v>
      </c>
      <c r="F54" s="163">
        <v>2265</v>
      </c>
      <c r="G54" s="163">
        <v>4520</v>
      </c>
      <c r="H54" s="163">
        <v>3052</v>
      </c>
      <c r="I54" s="165">
        <f>IFERROR(H54/G54-1,"-")</f>
        <v>-0.32477876106194692</v>
      </c>
      <c r="J54" s="164">
        <f t="shared" si="30"/>
        <v>-8.8683189011645291E-2</v>
      </c>
      <c r="K54" s="162">
        <f t="shared" si="31"/>
        <v>-1468</v>
      </c>
      <c r="L54" s="163">
        <f t="shared" si="32"/>
        <v>-297</v>
      </c>
      <c r="M54" s="164">
        <f t="shared" si="29"/>
        <v>8.512910084758125E-4</v>
      </c>
    </row>
    <row r="55" spans="2:13" x14ac:dyDescent="0.25">
      <c r="B55" s="157" t="s">
        <v>107</v>
      </c>
      <c r="C55" s="158">
        <v>24463</v>
      </c>
      <c r="D55" s="158">
        <v>24222</v>
      </c>
      <c r="E55" s="158">
        <v>7856</v>
      </c>
      <c r="F55" s="158">
        <v>24202</v>
      </c>
      <c r="G55" s="158">
        <v>23464</v>
      </c>
      <c r="H55" s="158">
        <v>25804</v>
      </c>
      <c r="I55" s="160">
        <f>IFERROR(H55/G55-1,"-")</f>
        <v>9.9727241732014971E-2</v>
      </c>
      <c r="J55" s="159">
        <f t="shared" si="30"/>
        <v>6.5312525802988963E-2</v>
      </c>
      <c r="K55" s="157">
        <f t="shared" si="31"/>
        <v>2340</v>
      </c>
      <c r="L55" s="158">
        <f t="shared" si="32"/>
        <v>1582</v>
      </c>
      <c r="M55" s="159">
        <f t="shared" si="29"/>
        <v>7.1974813835877678E-3</v>
      </c>
    </row>
    <row r="56" spans="2:13" x14ac:dyDescent="0.25">
      <c r="B56" s="162" t="s">
        <v>110</v>
      </c>
      <c r="C56" s="163">
        <v>6926</v>
      </c>
      <c r="D56" s="163">
        <v>7265</v>
      </c>
      <c r="E56" s="163">
        <v>2355</v>
      </c>
      <c r="F56" s="163">
        <v>8555</v>
      </c>
      <c r="G56" s="163">
        <v>7448</v>
      </c>
      <c r="H56" s="163">
        <v>9085</v>
      </c>
      <c r="I56" s="165">
        <f t="shared" ref="I56:I63" si="33">IFERROR(H56/G56-1,"-")</f>
        <v>0.21979054779806662</v>
      </c>
      <c r="J56" s="164">
        <f t="shared" si="30"/>
        <v>0.25051617343427401</v>
      </c>
      <c r="K56" s="162">
        <f t="shared" si="31"/>
        <v>1637</v>
      </c>
      <c r="L56" s="163">
        <f t="shared" si="32"/>
        <v>1820</v>
      </c>
      <c r="M56" s="164">
        <f t="shared" si="29"/>
        <v>2.5340690733953986E-3</v>
      </c>
    </row>
    <row r="57" spans="2:13" x14ac:dyDescent="0.25">
      <c r="B57" s="162" t="s">
        <v>113</v>
      </c>
      <c r="C57" s="163">
        <v>7972</v>
      </c>
      <c r="D57" s="163">
        <v>6702</v>
      </c>
      <c r="E57" s="163">
        <v>2284</v>
      </c>
      <c r="F57" s="163">
        <v>5239</v>
      </c>
      <c r="G57" s="163">
        <v>4103</v>
      </c>
      <c r="H57" s="163">
        <v>4942</v>
      </c>
      <c r="I57" s="165">
        <f t="shared" si="33"/>
        <v>0.20448452351937596</v>
      </c>
      <c r="J57" s="164">
        <f t="shared" si="30"/>
        <v>-0.26260817666368252</v>
      </c>
      <c r="K57" s="162">
        <f t="shared" si="31"/>
        <v>839</v>
      </c>
      <c r="L57" s="163">
        <f t="shared" si="32"/>
        <v>-1760</v>
      </c>
      <c r="M57" s="164">
        <f t="shared" si="29"/>
        <v>1.3784666329906506E-3</v>
      </c>
    </row>
    <row r="58" spans="2:13" x14ac:dyDescent="0.25">
      <c r="B58" s="162" t="s">
        <v>116</v>
      </c>
      <c r="C58" s="163">
        <v>1690</v>
      </c>
      <c r="D58" s="163">
        <v>1725</v>
      </c>
      <c r="E58" s="163">
        <v>448</v>
      </c>
      <c r="F58" s="163">
        <v>2127</v>
      </c>
      <c r="G58" s="163">
        <v>2370</v>
      </c>
      <c r="H58" s="163">
        <v>1950</v>
      </c>
      <c r="I58" s="165">
        <f t="shared" si="33"/>
        <v>-0.17721518987341767</v>
      </c>
      <c r="J58" s="164">
        <f t="shared" si="30"/>
        <v>0.13043478260869557</v>
      </c>
      <c r="K58" s="162">
        <f t="shared" si="31"/>
        <v>-420</v>
      </c>
      <c r="L58" s="163">
        <f t="shared" si="32"/>
        <v>225</v>
      </c>
      <c r="M58" s="164">
        <f t="shared" si="29"/>
        <v>5.4391135862642023E-4</v>
      </c>
    </row>
    <row r="59" spans="2:13" x14ac:dyDescent="0.25">
      <c r="B59" s="162" t="s">
        <v>123</v>
      </c>
      <c r="C59" s="163">
        <v>447</v>
      </c>
      <c r="D59" s="163">
        <v>477</v>
      </c>
      <c r="E59" s="163">
        <v>234</v>
      </c>
      <c r="F59" s="163">
        <v>711</v>
      </c>
      <c r="G59" s="163">
        <v>574</v>
      </c>
      <c r="H59" s="163">
        <v>855</v>
      </c>
      <c r="I59" s="165">
        <f t="shared" si="33"/>
        <v>0.48954703832752622</v>
      </c>
      <c r="J59" s="164">
        <f t="shared" si="30"/>
        <v>0.79245283018867929</v>
      </c>
      <c r="K59" s="162">
        <f t="shared" si="31"/>
        <v>281</v>
      </c>
      <c r="L59" s="163">
        <f t="shared" si="32"/>
        <v>378</v>
      </c>
      <c r="M59" s="164">
        <f t="shared" si="29"/>
        <v>2.3848421109004577E-4</v>
      </c>
    </row>
    <row r="60" spans="2:13" x14ac:dyDescent="0.25">
      <c r="B60" s="162" t="s">
        <v>119</v>
      </c>
      <c r="C60" s="163">
        <v>487</v>
      </c>
      <c r="D60" s="163">
        <v>550</v>
      </c>
      <c r="E60" s="163">
        <v>165</v>
      </c>
      <c r="F60" s="163">
        <v>550</v>
      </c>
      <c r="G60" s="163">
        <v>522</v>
      </c>
      <c r="H60" s="163">
        <v>589</v>
      </c>
      <c r="I60" s="165">
        <f t="shared" si="33"/>
        <v>0.12835249042145591</v>
      </c>
      <c r="J60" s="164">
        <f t="shared" si="30"/>
        <v>7.0909090909090811E-2</v>
      </c>
      <c r="K60" s="162">
        <f t="shared" si="31"/>
        <v>67</v>
      </c>
      <c r="L60" s="163">
        <f t="shared" si="32"/>
        <v>39</v>
      </c>
      <c r="M60" s="164">
        <f t="shared" si="29"/>
        <v>1.6428912319536488E-4</v>
      </c>
    </row>
    <row r="61" spans="2:13" x14ac:dyDescent="0.25">
      <c r="B61" s="162" t="s">
        <v>128</v>
      </c>
      <c r="C61" s="163">
        <v>243</v>
      </c>
      <c r="D61" s="163">
        <v>144</v>
      </c>
      <c r="E61" s="163">
        <v>76</v>
      </c>
      <c r="F61" s="163">
        <v>70</v>
      </c>
      <c r="G61" s="163">
        <v>182</v>
      </c>
      <c r="H61" s="163">
        <v>98</v>
      </c>
      <c r="I61" s="165">
        <f t="shared" si="33"/>
        <v>-0.46153846153846156</v>
      </c>
      <c r="J61" s="164">
        <f t="shared" si="30"/>
        <v>-0.31944444444444442</v>
      </c>
      <c r="K61" s="162">
        <f t="shared" si="31"/>
        <v>-84</v>
      </c>
      <c r="L61" s="163">
        <f t="shared" si="32"/>
        <v>-46</v>
      </c>
      <c r="M61" s="164">
        <f t="shared" si="29"/>
        <v>2.7335032382250861E-5</v>
      </c>
    </row>
    <row r="62" spans="2:13" x14ac:dyDescent="0.25">
      <c r="B62" s="162" t="s">
        <v>131</v>
      </c>
      <c r="C62" s="163">
        <v>247</v>
      </c>
      <c r="D62" s="163">
        <v>239</v>
      </c>
      <c r="E62" s="163">
        <v>111</v>
      </c>
      <c r="F62" s="163">
        <v>110</v>
      </c>
      <c r="G62" s="163">
        <v>156</v>
      </c>
      <c r="H62" s="163">
        <v>98</v>
      </c>
      <c r="I62" s="165">
        <f t="shared" si="33"/>
        <v>-0.37179487179487181</v>
      </c>
      <c r="J62" s="164">
        <f t="shared" si="30"/>
        <v>-0.58995815899581583</v>
      </c>
      <c r="K62" s="162">
        <f t="shared" si="31"/>
        <v>-58</v>
      </c>
      <c r="L62" s="163">
        <f t="shared" si="32"/>
        <v>-141</v>
      </c>
      <c r="M62" s="164">
        <f t="shared" si="29"/>
        <v>2.7335032382250861E-5</v>
      </c>
    </row>
    <row r="63" spans="2:13" x14ac:dyDescent="0.25">
      <c r="B63" s="168" t="s">
        <v>145</v>
      </c>
      <c r="C63" s="169">
        <f t="shared" ref="C63:H63" si="34">C55-SUM(C56:C62)</f>
        <v>6451</v>
      </c>
      <c r="D63" s="169">
        <f t="shared" si="34"/>
        <v>7120</v>
      </c>
      <c r="E63" s="169">
        <f t="shared" si="34"/>
        <v>2183</v>
      </c>
      <c r="F63" s="169">
        <f t="shared" si="34"/>
        <v>6840</v>
      </c>
      <c r="G63" s="169">
        <f t="shared" si="34"/>
        <v>8109</v>
      </c>
      <c r="H63" s="169">
        <f t="shared" si="34"/>
        <v>8187</v>
      </c>
      <c r="I63" s="171">
        <f t="shared" si="33"/>
        <v>9.6189419163892342E-3</v>
      </c>
      <c r="J63" s="170">
        <f t="shared" si="30"/>
        <v>0.14985955056179767</v>
      </c>
      <c r="K63" s="168">
        <f>H63-G63</f>
        <v>78</v>
      </c>
      <c r="L63" s="169">
        <f t="shared" si="32"/>
        <v>1067</v>
      </c>
      <c r="M63" s="170">
        <f t="shared" si="29"/>
        <v>2.2835909195253858E-3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f>C66+C69</f>
        <v>113846</v>
      </c>
      <c r="D65" s="176">
        <f t="shared" ref="D65:H65" si="35">D66+D69</f>
        <v>115401</v>
      </c>
      <c r="E65" s="176">
        <f t="shared" si="35"/>
        <v>40665</v>
      </c>
      <c r="F65" s="176">
        <f t="shared" si="35"/>
        <v>124085</v>
      </c>
      <c r="G65" s="176">
        <f t="shared" si="35"/>
        <v>147548</v>
      </c>
      <c r="H65" s="176">
        <f t="shared" si="35"/>
        <v>167311</v>
      </c>
      <c r="I65" s="177">
        <f>IFERROR(H65/G65-1,"-")</f>
        <v>0.13394285249545912</v>
      </c>
      <c r="J65" s="177">
        <f>IFERROR(H65/D65-1,"-")</f>
        <v>0.44982279183022666</v>
      </c>
      <c r="K65" s="176">
        <f>H65-G65</f>
        <v>19763</v>
      </c>
      <c r="L65" s="176">
        <f>H65-D65</f>
        <v>51910</v>
      </c>
      <c r="M65" s="177">
        <f t="shared" ref="M65:M77" si="36">H65/H$9</f>
        <v>4.6667873499048711E-2</v>
      </c>
    </row>
    <row r="66" spans="2:13" x14ac:dyDescent="0.25">
      <c r="B66" s="157" t="s">
        <v>97</v>
      </c>
      <c r="C66" s="158">
        <v>31048</v>
      </c>
      <c r="D66" s="158">
        <v>37002</v>
      </c>
      <c r="E66" s="158">
        <v>20003</v>
      </c>
      <c r="F66" s="158">
        <v>29429</v>
      </c>
      <c r="G66" s="158">
        <v>39443</v>
      </c>
      <c r="H66" s="158">
        <v>51353</v>
      </c>
      <c r="I66" s="160">
        <f>IFERROR(H66/G66-1,"-")</f>
        <v>0.30195471946860031</v>
      </c>
      <c r="J66" s="159">
        <f t="shared" ref="J66:J77" si="37">IFERROR(H66/D66-1,"-")</f>
        <v>0.38784390032971183</v>
      </c>
      <c r="K66" s="157">
        <f t="shared" ref="K66:K76" si="38">H66-G66</f>
        <v>11910</v>
      </c>
      <c r="L66" s="158">
        <f t="shared" ref="L66:L77" si="39">H66-D66</f>
        <v>14351</v>
      </c>
      <c r="M66" s="159">
        <f t="shared" si="36"/>
        <v>1.4323835897201312E-2</v>
      </c>
    </row>
    <row r="67" spans="2:13" x14ac:dyDescent="0.25">
      <c r="B67" s="162" t="s">
        <v>103</v>
      </c>
      <c r="C67" s="163">
        <v>17709</v>
      </c>
      <c r="D67" s="163">
        <v>20293</v>
      </c>
      <c r="E67" s="163">
        <v>7091</v>
      </c>
      <c r="F67" s="163">
        <v>22700</v>
      </c>
      <c r="G67" s="163">
        <v>28099</v>
      </c>
      <c r="H67" s="163">
        <v>31529</v>
      </c>
      <c r="I67" s="165">
        <f>IFERROR(H67/G67-1,"-")</f>
        <v>0.12206840101071204</v>
      </c>
      <c r="J67" s="164">
        <f t="shared" si="37"/>
        <v>0.55368846400236538</v>
      </c>
      <c r="K67" s="162">
        <f t="shared" si="38"/>
        <v>3430</v>
      </c>
      <c r="L67" s="163">
        <f t="shared" si="39"/>
        <v>11236</v>
      </c>
      <c r="M67" s="164">
        <f t="shared" si="36"/>
        <v>8.7943493467345646E-3</v>
      </c>
    </row>
    <row r="68" spans="2:13" x14ac:dyDescent="0.25">
      <c r="B68" s="162" t="s">
        <v>100</v>
      </c>
      <c r="C68" s="163">
        <v>13339</v>
      </c>
      <c r="D68" s="163">
        <v>16709</v>
      </c>
      <c r="E68" s="163">
        <v>12912</v>
      </c>
      <c r="F68" s="163">
        <v>6729</v>
      </c>
      <c r="G68" s="163">
        <v>11344</v>
      </c>
      <c r="H68" s="163">
        <v>19824</v>
      </c>
      <c r="I68" s="165">
        <f>IFERROR(H68/G68-1,"-")</f>
        <v>0.74753173483779967</v>
      </c>
      <c r="J68" s="164">
        <f t="shared" si="37"/>
        <v>0.18642647674905732</v>
      </c>
      <c r="K68" s="162">
        <f t="shared" si="38"/>
        <v>8480</v>
      </c>
      <c r="L68" s="163">
        <f t="shared" si="39"/>
        <v>3115</v>
      </c>
      <c r="M68" s="164">
        <f t="shared" si="36"/>
        <v>5.5294865504667461E-3</v>
      </c>
    </row>
    <row r="69" spans="2:13" x14ac:dyDescent="0.25">
      <c r="B69" s="157" t="s">
        <v>107</v>
      </c>
      <c r="C69" s="158">
        <v>82798</v>
      </c>
      <c r="D69" s="158">
        <v>78399</v>
      </c>
      <c r="E69" s="158">
        <v>20662</v>
      </c>
      <c r="F69" s="158">
        <v>94656</v>
      </c>
      <c r="G69" s="158">
        <v>108105</v>
      </c>
      <c r="H69" s="158">
        <v>115958</v>
      </c>
      <c r="I69" s="160">
        <f>IFERROR(H69/G69-1,"-")</f>
        <v>7.2642338467231005E-2</v>
      </c>
      <c r="J69" s="159">
        <f t="shared" si="37"/>
        <v>0.47907498820138006</v>
      </c>
      <c r="K69" s="157">
        <f t="shared" si="38"/>
        <v>7853</v>
      </c>
      <c r="L69" s="158">
        <f t="shared" si="39"/>
        <v>37559</v>
      </c>
      <c r="M69" s="159">
        <f t="shared" si="36"/>
        <v>3.2344037601847404E-2</v>
      </c>
    </row>
    <row r="70" spans="2:13" x14ac:dyDescent="0.25">
      <c r="B70" s="162" t="s">
        <v>110</v>
      </c>
      <c r="C70" s="163">
        <v>38182</v>
      </c>
      <c r="D70" s="163">
        <v>34292</v>
      </c>
      <c r="E70" s="163">
        <v>7853</v>
      </c>
      <c r="F70" s="163">
        <v>44166</v>
      </c>
      <c r="G70" s="163">
        <v>39770</v>
      </c>
      <c r="H70" s="163">
        <v>39292</v>
      </c>
      <c r="I70" s="165">
        <f t="shared" ref="I70:I77" si="40">IFERROR(H70/G70-1,"-")</f>
        <v>-1.2019109881820422E-2</v>
      </c>
      <c r="J70" s="164">
        <f t="shared" si="37"/>
        <v>0.14580660212294405</v>
      </c>
      <c r="K70" s="162">
        <f t="shared" si="38"/>
        <v>-478</v>
      </c>
      <c r="L70" s="163">
        <f t="shared" si="39"/>
        <v>5000</v>
      </c>
      <c r="M70" s="164">
        <f t="shared" si="36"/>
        <v>1.0959674411871437E-2</v>
      </c>
    </row>
    <row r="71" spans="2:13" x14ac:dyDescent="0.25">
      <c r="B71" s="162" t="s">
        <v>113</v>
      </c>
      <c r="C71" s="163">
        <v>10857</v>
      </c>
      <c r="D71" s="163">
        <v>9333</v>
      </c>
      <c r="E71" s="163">
        <v>2468</v>
      </c>
      <c r="F71" s="163">
        <v>5830</v>
      </c>
      <c r="G71" s="163">
        <v>7118</v>
      </c>
      <c r="H71" s="163">
        <v>7568</v>
      </c>
      <c r="I71" s="165">
        <f t="shared" si="40"/>
        <v>6.3220005619555986E-2</v>
      </c>
      <c r="J71" s="164">
        <f t="shared" si="37"/>
        <v>-0.18911389692489022</v>
      </c>
      <c r="K71" s="162">
        <f t="shared" si="38"/>
        <v>450</v>
      </c>
      <c r="L71" s="163">
        <f t="shared" si="39"/>
        <v>-1765</v>
      </c>
      <c r="M71" s="164">
        <f t="shared" si="36"/>
        <v>2.1109339292742298E-3</v>
      </c>
    </row>
    <row r="72" spans="2:13" x14ac:dyDescent="0.25">
      <c r="B72" s="162" t="s">
        <v>116</v>
      </c>
      <c r="C72" s="163">
        <v>5523</v>
      </c>
      <c r="D72" s="163">
        <v>9183</v>
      </c>
      <c r="E72" s="163">
        <v>2800</v>
      </c>
      <c r="F72" s="163">
        <v>14265</v>
      </c>
      <c r="G72" s="163">
        <v>14596</v>
      </c>
      <c r="H72" s="163">
        <v>17781</v>
      </c>
      <c r="I72" s="165">
        <f t="shared" si="40"/>
        <v>0.21821046862154025</v>
      </c>
      <c r="J72" s="164">
        <f t="shared" si="37"/>
        <v>0.93629532832407714</v>
      </c>
      <c r="K72" s="162">
        <f t="shared" si="38"/>
        <v>3185</v>
      </c>
      <c r="L72" s="163">
        <f t="shared" si="39"/>
        <v>8598</v>
      </c>
      <c r="M72" s="164">
        <f t="shared" si="36"/>
        <v>4.9596348039673728E-3</v>
      </c>
    </row>
    <row r="73" spans="2:13" x14ac:dyDescent="0.25">
      <c r="B73" s="162" t="s">
        <v>123</v>
      </c>
      <c r="C73" s="163">
        <v>1868</v>
      </c>
      <c r="D73" s="163">
        <v>1423</v>
      </c>
      <c r="E73" s="163">
        <v>265</v>
      </c>
      <c r="F73" s="163">
        <v>1612</v>
      </c>
      <c r="G73" s="163">
        <v>2887</v>
      </c>
      <c r="H73" s="163">
        <v>3774</v>
      </c>
      <c r="I73" s="165">
        <f t="shared" si="40"/>
        <v>0.30723934880498782</v>
      </c>
      <c r="J73" s="164">
        <f t="shared" si="37"/>
        <v>1.6521433591004917</v>
      </c>
      <c r="K73" s="162">
        <f t="shared" si="38"/>
        <v>887</v>
      </c>
      <c r="L73" s="163">
        <f t="shared" si="39"/>
        <v>2351</v>
      </c>
      <c r="M73" s="164">
        <f t="shared" si="36"/>
        <v>1.0526776756185179E-3</v>
      </c>
    </row>
    <row r="74" spans="2:13" x14ac:dyDescent="0.25">
      <c r="B74" s="162" t="s">
        <v>119</v>
      </c>
      <c r="C74" s="163">
        <v>2326</v>
      </c>
      <c r="D74" s="163">
        <v>1854</v>
      </c>
      <c r="E74" s="163">
        <v>831</v>
      </c>
      <c r="F74" s="163">
        <v>2323</v>
      </c>
      <c r="G74" s="163">
        <v>2141</v>
      </c>
      <c r="H74" s="163">
        <v>3327</v>
      </c>
      <c r="I74" s="165">
        <f t="shared" si="40"/>
        <v>0.55394675385333958</v>
      </c>
      <c r="J74" s="164">
        <f t="shared" si="37"/>
        <v>0.7944983818770226</v>
      </c>
      <c r="K74" s="162">
        <f t="shared" si="38"/>
        <v>1186</v>
      </c>
      <c r="L74" s="163">
        <f t="shared" si="39"/>
        <v>1473</v>
      </c>
      <c r="M74" s="164">
        <f t="shared" si="36"/>
        <v>9.2799645648723077E-4</v>
      </c>
    </row>
    <row r="75" spans="2:13" x14ac:dyDescent="0.25">
      <c r="B75" s="162" t="s">
        <v>128</v>
      </c>
      <c r="C75" s="163">
        <v>954</v>
      </c>
      <c r="D75" s="163">
        <v>1541</v>
      </c>
      <c r="E75" s="163">
        <v>636</v>
      </c>
      <c r="F75" s="163">
        <v>1235</v>
      </c>
      <c r="G75" s="163">
        <v>3490</v>
      </c>
      <c r="H75" s="163">
        <v>1888</v>
      </c>
      <c r="I75" s="165">
        <f t="shared" si="40"/>
        <v>-0.45902578796561599</v>
      </c>
      <c r="J75" s="164">
        <f t="shared" si="37"/>
        <v>0.22517845554834515</v>
      </c>
      <c r="K75" s="162">
        <f t="shared" si="38"/>
        <v>-1602</v>
      </c>
      <c r="L75" s="163">
        <f t="shared" si="39"/>
        <v>347</v>
      </c>
      <c r="M75" s="164">
        <f t="shared" si="36"/>
        <v>5.2661776671111859E-4</v>
      </c>
    </row>
    <row r="76" spans="2:13" x14ac:dyDescent="0.25">
      <c r="B76" s="162" t="s">
        <v>131</v>
      </c>
      <c r="C76" s="163">
        <v>1937</v>
      </c>
      <c r="D76" s="163">
        <v>1628</v>
      </c>
      <c r="E76" s="163">
        <v>855</v>
      </c>
      <c r="F76" s="163">
        <v>331</v>
      </c>
      <c r="G76" s="163">
        <v>1010</v>
      </c>
      <c r="H76" s="163">
        <v>294</v>
      </c>
      <c r="I76" s="165">
        <f t="shared" si="40"/>
        <v>-0.70891089108910887</v>
      </c>
      <c r="J76" s="164">
        <f t="shared" si="37"/>
        <v>-0.81941031941031939</v>
      </c>
      <c r="K76" s="162">
        <f t="shared" si="38"/>
        <v>-716</v>
      </c>
      <c r="L76" s="163">
        <f t="shared" si="39"/>
        <v>-1334</v>
      </c>
      <c r="M76" s="164">
        <f t="shared" si="36"/>
        <v>8.2005097146752582E-5</v>
      </c>
    </row>
    <row r="77" spans="2:13" x14ac:dyDescent="0.25">
      <c r="B77" s="168" t="s">
        <v>145</v>
      </c>
      <c r="C77" s="169">
        <f t="shared" ref="C77:H77" si="41">C69-SUM(C70:C76)</f>
        <v>21151</v>
      </c>
      <c r="D77" s="169">
        <f t="shared" si="41"/>
        <v>19145</v>
      </c>
      <c r="E77" s="169">
        <f t="shared" si="41"/>
        <v>4954</v>
      </c>
      <c r="F77" s="169">
        <f t="shared" si="41"/>
        <v>24894</v>
      </c>
      <c r="G77" s="169">
        <f t="shared" si="41"/>
        <v>37093</v>
      </c>
      <c r="H77" s="169">
        <f t="shared" si="41"/>
        <v>42034</v>
      </c>
      <c r="I77" s="171">
        <f t="shared" si="40"/>
        <v>0.13320572614779058</v>
      </c>
      <c r="J77" s="170">
        <f t="shared" si="37"/>
        <v>1.1955601984852442</v>
      </c>
      <c r="K77" s="168">
        <f>H77-G77</f>
        <v>4941</v>
      </c>
      <c r="L77" s="169">
        <f t="shared" si="39"/>
        <v>22889</v>
      </c>
      <c r="M77" s="170">
        <f t="shared" si="36"/>
        <v>1.1724497460770741E-2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C80+C83</f>
        <v>545444</v>
      </c>
      <c r="D79" s="176">
        <f t="shared" ref="D79:H79" si="42">D80+D83</f>
        <v>528667</v>
      </c>
      <c r="E79" s="176">
        <f t="shared" si="42"/>
        <v>158448</v>
      </c>
      <c r="F79" s="176">
        <f t="shared" si="42"/>
        <v>474438</v>
      </c>
      <c r="G79" s="176">
        <f t="shared" si="42"/>
        <v>546108</v>
      </c>
      <c r="H79" s="176">
        <f t="shared" si="42"/>
        <v>623726</v>
      </c>
      <c r="I79" s="177">
        <f>IFERROR(H79/G79-1,"-")</f>
        <v>0.14212939565067706</v>
      </c>
      <c r="J79" s="177">
        <f>IFERROR(H79/D79-1,"-")</f>
        <v>0.17980883996920549</v>
      </c>
      <c r="K79" s="176">
        <f>H79-G79</f>
        <v>77618</v>
      </c>
      <c r="L79" s="176">
        <f>H79-D79</f>
        <v>95059</v>
      </c>
      <c r="M79" s="177">
        <f t="shared" ref="M79:M91" si="43">H79/H$9</f>
        <v>0.17397520824134491</v>
      </c>
    </row>
    <row r="80" spans="2:13" x14ac:dyDescent="0.25">
      <c r="B80" s="157" t="s">
        <v>97</v>
      </c>
      <c r="C80" s="158">
        <v>247588</v>
      </c>
      <c r="D80" s="158">
        <v>245409</v>
      </c>
      <c r="E80" s="158">
        <v>71318</v>
      </c>
      <c r="F80" s="158">
        <v>241565</v>
      </c>
      <c r="G80" s="158">
        <v>247252</v>
      </c>
      <c r="H80" s="158">
        <v>261668</v>
      </c>
      <c r="I80" s="160">
        <f>IFERROR(H80/G80-1,"-")</f>
        <v>5.8304887321437349E-2</v>
      </c>
      <c r="J80" s="159">
        <f t="shared" ref="J80:J91" si="44">IFERROR(H80/D80-1,"-")</f>
        <v>6.6252663920231214E-2</v>
      </c>
      <c r="K80" s="157">
        <f t="shared" ref="K80:K90" si="45">H80-G80</f>
        <v>14416</v>
      </c>
      <c r="L80" s="158">
        <f t="shared" ref="L80:L91" si="46">H80-D80</f>
        <v>16259</v>
      </c>
      <c r="M80" s="159">
        <f t="shared" si="43"/>
        <v>7.2986767891824678E-2</v>
      </c>
    </row>
    <row r="81" spans="2:13" x14ac:dyDescent="0.25">
      <c r="B81" s="162" t="s">
        <v>103</v>
      </c>
      <c r="C81" s="163">
        <v>57903</v>
      </c>
      <c r="D81" s="163">
        <v>42844</v>
      </c>
      <c r="E81" s="163">
        <v>15674</v>
      </c>
      <c r="F81" s="163">
        <v>58745</v>
      </c>
      <c r="G81" s="163">
        <v>53278</v>
      </c>
      <c r="H81" s="163">
        <v>63808</v>
      </c>
      <c r="I81" s="165">
        <f>IFERROR(H81/G81-1,"-")</f>
        <v>0.19764255414993048</v>
      </c>
      <c r="J81" s="164">
        <f t="shared" si="44"/>
        <v>0.48931005508355896</v>
      </c>
      <c r="K81" s="162">
        <f t="shared" si="45"/>
        <v>10530</v>
      </c>
      <c r="L81" s="163">
        <f t="shared" si="46"/>
        <v>20964</v>
      </c>
      <c r="M81" s="164">
        <f t="shared" si="43"/>
        <v>1.7797895369863908E-2</v>
      </c>
    </row>
    <row r="82" spans="2:13" x14ac:dyDescent="0.25">
      <c r="B82" s="162" t="s">
        <v>100</v>
      </c>
      <c r="C82" s="163">
        <v>189685</v>
      </c>
      <c r="D82" s="163">
        <v>202565</v>
      </c>
      <c r="E82" s="163">
        <v>55644</v>
      </c>
      <c r="F82" s="163">
        <v>182820</v>
      </c>
      <c r="G82" s="163">
        <v>193974</v>
      </c>
      <c r="H82" s="163">
        <v>197860</v>
      </c>
      <c r="I82" s="165">
        <f>IFERROR(H82/G82-1,"-")</f>
        <v>2.0033612752224483E-2</v>
      </c>
      <c r="J82" s="164">
        <f t="shared" si="44"/>
        <v>-2.3227112284945561E-2</v>
      </c>
      <c r="K82" s="162">
        <f t="shared" si="45"/>
        <v>3886</v>
      </c>
      <c r="L82" s="163">
        <f t="shared" si="46"/>
        <v>-4705</v>
      </c>
      <c r="M82" s="164">
        <f t="shared" si="43"/>
        <v>5.5188872521960773E-2</v>
      </c>
    </row>
    <row r="83" spans="2:13" x14ac:dyDescent="0.25">
      <c r="B83" s="157" t="s">
        <v>107</v>
      </c>
      <c r="C83" s="158">
        <v>297856</v>
      </c>
      <c r="D83" s="158">
        <v>283258</v>
      </c>
      <c r="E83" s="158">
        <v>87130</v>
      </c>
      <c r="F83" s="158">
        <v>232873</v>
      </c>
      <c r="G83" s="158">
        <v>298856</v>
      </c>
      <c r="H83" s="158">
        <v>362058</v>
      </c>
      <c r="I83" s="160">
        <f>IFERROR(H83/G83-1,"-")</f>
        <v>0.21147977621329339</v>
      </c>
      <c r="J83" s="159">
        <f t="shared" si="44"/>
        <v>0.27819161329953612</v>
      </c>
      <c r="K83" s="157">
        <f t="shared" si="45"/>
        <v>63202</v>
      </c>
      <c r="L83" s="158">
        <f t="shared" si="46"/>
        <v>78800</v>
      </c>
      <c r="M83" s="159">
        <f t="shared" si="43"/>
        <v>0.10098844034952023</v>
      </c>
    </row>
    <row r="84" spans="2:13" x14ac:dyDescent="0.25">
      <c r="B84" s="162" t="s">
        <v>110</v>
      </c>
      <c r="C84" s="163">
        <v>45099</v>
      </c>
      <c r="D84" s="163">
        <v>52180</v>
      </c>
      <c r="E84" s="163">
        <v>16702</v>
      </c>
      <c r="F84" s="163">
        <v>50190</v>
      </c>
      <c r="G84" s="163">
        <v>66769</v>
      </c>
      <c r="H84" s="163">
        <v>80259</v>
      </c>
      <c r="I84" s="165">
        <f t="shared" ref="I84:I91" si="47">IFERROR(H84/G84-1,"-")</f>
        <v>0.2020398688013898</v>
      </c>
      <c r="J84" s="164">
        <f t="shared" si="44"/>
        <v>0.53811805289382897</v>
      </c>
      <c r="K84" s="162">
        <f t="shared" si="45"/>
        <v>13490</v>
      </c>
      <c r="L84" s="163">
        <f t="shared" si="46"/>
        <v>28079</v>
      </c>
      <c r="M84" s="164">
        <f t="shared" si="43"/>
        <v>2.2386554734357876E-2</v>
      </c>
    </row>
    <row r="85" spans="2:13" x14ac:dyDescent="0.25">
      <c r="B85" s="162" t="s">
        <v>113</v>
      </c>
      <c r="C85" s="163">
        <v>137135</v>
      </c>
      <c r="D85" s="163">
        <v>112762</v>
      </c>
      <c r="E85" s="163">
        <v>30438</v>
      </c>
      <c r="F85" s="163">
        <v>74314</v>
      </c>
      <c r="G85" s="163">
        <v>86906</v>
      </c>
      <c r="H85" s="163">
        <v>96971</v>
      </c>
      <c r="I85" s="165">
        <f t="shared" si="47"/>
        <v>0.11581478839205572</v>
      </c>
      <c r="J85" s="164">
        <f t="shared" si="44"/>
        <v>-0.14003831077845375</v>
      </c>
      <c r="K85" s="162">
        <f t="shared" si="45"/>
        <v>10065</v>
      </c>
      <c r="L85" s="163">
        <f t="shared" si="46"/>
        <v>-15791</v>
      </c>
      <c r="M85" s="164">
        <f t="shared" si="43"/>
        <v>2.7048014542237226E-2</v>
      </c>
    </row>
    <row r="86" spans="2:13" x14ac:dyDescent="0.25">
      <c r="B86" s="162" t="s">
        <v>116</v>
      </c>
      <c r="C86" s="163">
        <v>15388</v>
      </c>
      <c r="D86" s="163">
        <v>17712</v>
      </c>
      <c r="E86" s="163">
        <v>6394</v>
      </c>
      <c r="F86" s="163">
        <v>21266</v>
      </c>
      <c r="G86" s="163">
        <v>31345</v>
      </c>
      <c r="H86" s="163">
        <v>45031</v>
      </c>
      <c r="I86" s="165">
        <f t="shared" si="47"/>
        <v>0.43662466103046738</v>
      </c>
      <c r="J86" s="164">
        <f t="shared" si="44"/>
        <v>1.5424006323396569</v>
      </c>
      <c r="K86" s="162">
        <f t="shared" si="45"/>
        <v>13686</v>
      </c>
      <c r="L86" s="163">
        <f t="shared" si="46"/>
        <v>27319</v>
      </c>
      <c r="M86" s="164">
        <f t="shared" si="43"/>
        <v>1.2560447379644272E-2</v>
      </c>
    </row>
    <row r="87" spans="2:13" x14ac:dyDescent="0.25">
      <c r="B87" s="162" t="s">
        <v>123</v>
      </c>
      <c r="C87" s="163">
        <v>6654</v>
      </c>
      <c r="D87" s="163">
        <v>5284</v>
      </c>
      <c r="E87" s="163">
        <v>1378</v>
      </c>
      <c r="F87" s="163">
        <v>4404</v>
      </c>
      <c r="G87" s="163">
        <v>5923</v>
      </c>
      <c r="H87" s="163">
        <v>10603</v>
      </c>
      <c r="I87" s="165">
        <f t="shared" si="47"/>
        <v>0.79014013169002184</v>
      </c>
      <c r="J87" s="164">
        <f t="shared" si="44"/>
        <v>1.0066237698713096</v>
      </c>
      <c r="K87" s="162">
        <f t="shared" si="45"/>
        <v>4680</v>
      </c>
      <c r="L87" s="163">
        <f t="shared" si="46"/>
        <v>5319</v>
      </c>
      <c r="M87" s="164">
        <f t="shared" si="43"/>
        <v>2.9574831464184272E-3</v>
      </c>
    </row>
    <row r="88" spans="2:13" x14ac:dyDescent="0.25">
      <c r="B88" s="162" t="s">
        <v>119</v>
      </c>
      <c r="C88" s="163">
        <v>5122</v>
      </c>
      <c r="D88" s="163">
        <v>4775</v>
      </c>
      <c r="E88" s="163">
        <v>1711</v>
      </c>
      <c r="F88" s="163">
        <v>4021</v>
      </c>
      <c r="G88" s="163">
        <v>5226</v>
      </c>
      <c r="H88" s="163">
        <v>6583</v>
      </c>
      <c r="I88" s="165">
        <f t="shared" si="47"/>
        <v>0.25966322234978945</v>
      </c>
      <c r="J88" s="164">
        <f t="shared" si="44"/>
        <v>0.37863874345549742</v>
      </c>
      <c r="K88" s="162">
        <f t="shared" si="45"/>
        <v>1357</v>
      </c>
      <c r="L88" s="163">
        <f t="shared" si="46"/>
        <v>1808</v>
      </c>
      <c r="M88" s="164">
        <f t="shared" si="43"/>
        <v>1.8361889609424227E-3</v>
      </c>
    </row>
    <row r="89" spans="2:13" x14ac:dyDescent="0.25">
      <c r="B89" s="162" t="s">
        <v>128</v>
      </c>
      <c r="C89" s="163">
        <v>2409</v>
      </c>
      <c r="D89" s="163">
        <v>2829</v>
      </c>
      <c r="E89" s="163">
        <v>1700</v>
      </c>
      <c r="F89" s="163">
        <v>2248</v>
      </c>
      <c r="G89" s="163">
        <v>2813</v>
      </c>
      <c r="H89" s="163">
        <v>2776</v>
      </c>
      <c r="I89" s="165">
        <f t="shared" si="47"/>
        <v>-1.315321720583007E-2</v>
      </c>
      <c r="J89" s="164">
        <f t="shared" si="44"/>
        <v>-1.8734535171438638E-2</v>
      </c>
      <c r="K89" s="162">
        <f t="shared" si="45"/>
        <v>-37</v>
      </c>
      <c r="L89" s="163">
        <f t="shared" si="46"/>
        <v>-53</v>
      </c>
      <c r="M89" s="164">
        <f t="shared" si="43"/>
        <v>7.7430663156253458E-4</v>
      </c>
    </row>
    <row r="90" spans="2:13" x14ac:dyDescent="0.25">
      <c r="B90" s="162" t="s">
        <v>131</v>
      </c>
      <c r="C90" s="163">
        <v>5374</v>
      </c>
      <c r="D90" s="163">
        <v>4552</v>
      </c>
      <c r="E90" s="163">
        <v>2305</v>
      </c>
      <c r="F90" s="163">
        <v>2283</v>
      </c>
      <c r="G90" s="163">
        <v>3032</v>
      </c>
      <c r="H90" s="163">
        <v>3380</v>
      </c>
      <c r="I90" s="165">
        <f t="shared" si="47"/>
        <v>0.11477572559366744</v>
      </c>
      <c r="J90" s="164">
        <f t="shared" si="44"/>
        <v>-0.25746924428822493</v>
      </c>
      <c r="K90" s="162">
        <f t="shared" si="45"/>
        <v>348</v>
      </c>
      <c r="L90" s="163">
        <f t="shared" si="46"/>
        <v>-1172</v>
      </c>
      <c r="M90" s="164">
        <f t="shared" si="43"/>
        <v>9.4277968828579504E-4</v>
      </c>
    </row>
    <row r="91" spans="2:13" x14ac:dyDescent="0.25">
      <c r="B91" s="168" t="s">
        <v>145</v>
      </c>
      <c r="C91" s="169">
        <f t="shared" ref="C91:H91" si="48">C83-SUM(C84:C90)</f>
        <v>80675</v>
      </c>
      <c r="D91" s="169">
        <f t="shared" si="48"/>
        <v>83164</v>
      </c>
      <c r="E91" s="169">
        <f t="shared" si="48"/>
        <v>26502</v>
      </c>
      <c r="F91" s="169">
        <f t="shared" si="48"/>
        <v>74147</v>
      </c>
      <c r="G91" s="169">
        <f t="shared" si="48"/>
        <v>96842</v>
      </c>
      <c r="H91" s="169">
        <f t="shared" si="48"/>
        <v>116455</v>
      </c>
      <c r="I91" s="171">
        <f t="shared" si="47"/>
        <v>0.20252576361496044</v>
      </c>
      <c r="J91" s="170">
        <f t="shared" si="44"/>
        <v>0.40030542061468899</v>
      </c>
      <c r="K91" s="168">
        <f>H91-G91</f>
        <v>19613</v>
      </c>
      <c r="L91" s="169">
        <f t="shared" si="46"/>
        <v>33291</v>
      </c>
      <c r="M91" s="170">
        <f t="shared" si="43"/>
        <v>3.2482665266071672E-2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f>C94+C97</f>
        <v>43271</v>
      </c>
      <c r="D93" s="176">
        <f t="shared" ref="D93:H93" si="49">D94+D97</f>
        <v>44100</v>
      </c>
      <c r="E93" s="176">
        <f t="shared" si="49"/>
        <v>19059</v>
      </c>
      <c r="F93" s="176">
        <f t="shared" si="49"/>
        <v>41481</v>
      </c>
      <c r="G93" s="176">
        <f t="shared" si="49"/>
        <v>48608</v>
      </c>
      <c r="H93" s="176">
        <f t="shared" si="49"/>
        <v>46696</v>
      </c>
      <c r="I93" s="177">
        <f>IFERROR(H93/G93-1,"-")</f>
        <v>-3.9335088874259405E-2</v>
      </c>
      <c r="J93" s="177">
        <f>IFERROR(H93/D93-1,"-")</f>
        <v>5.8866213151927527E-2</v>
      </c>
      <c r="K93" s="176">
        <f>H93-G93</f>
        <v>-1912</v>
      </c>
      <c r="L93" s="176">
        <f>H93-D93</f>
        <v>2596</v>
      </c>
      <c r="M93" s="177">
        <f t="shared" ref="M93:M105" si="50">H93/H$9</f>
        <v>1.3024864001240677E-2</v>
      </c>
    </row>
    <row r="94" spans="2:13" x14ac:dyDescent="0.25">
      <c r="B94" s="157" t="s">
        <v>97</v>
      </c>
      <c r="C94" s="158">
        <v>27639</v>
      </c>
      <c r="D94" s="158">
        <v>29398</v>
      </c>
      <c r="E94" s="158">
        <v>12382</v>
      </c>
      <c r="F94" s="158">
        <v>27294</v>
      </c>
      <c r="G94" s="158">
        <v>32685</v>
      </c>
      <c r="H94" s="158">
        <v>29315</v>
      </c>
      <c r="I94" s="160">
        <f>IFERROR(H94/G94-1,"-")</f>
        <v>-0.1031054000305951</v>
      </c>
      <c r="J94" s="159">
        <f t="shared" ref="J94:J105" si="51">IFERROR(H94/D94-1,"-")</f>
        <v>-2.8233213143751268E-3</v>
      </c>
      <c r="K94" s="157">
        <f t="shared" ref="K94:K104" si="52">H94-G94</f>
        <v>-3370</v>
      </c>
      <c r="L94" s="158">
        <f t="shared" ref="L94:L105" si="53">H94-D94</f>
        <v>-83</v>
      </c>
      <c r="M94" s="159">
        <f t="shared" si="50"/>
        <v>8.1768007580171834E-3</v>
      </c>
    </row>
    <row r="95" spans="2:13" x14ac:dyDescent="0.25">
      <c r="B95" s="162" t="s">
        <v>103</v>
      </c>
      <c r="C95" s="163">
        <v>13429</v>
      </c>
      <c r="D95" s="163">
        <v>14577</v>
      </c>
      <c r="E95" s="163">
        <v>6489</v>
      </c>
      <c r="F95" s="163">
        <v>12915</v>
      </c>
      <c r="G95" s="163">
        <v>10196</v>
      </c>
      <c r="H95" s="163">
        <v>9167</v>
      </c>
      <c r="I95" s="165">
        <f>IFERROR(H95/G95-1,"-")</f>
        <v>-0.10092193016869355</v>
      </c>
      <c r="J95" s="164">
        <f t="shared" si="51"/>
        <v>-0.37113260616038968</v>
      </c>
      <c r="K95" s="162">
        <f t="shared" si="52"/>
        <v>-1029</v>
      </c>
      <c r="L95" s="163">
        <f t="shared" si="53"/>
        <v>-5410</v>
      </c>
      <c r="M95" s="164">
        <f t="shared" si="50"/>
        <v>2.5569412433478944E-3</v>
      </c>
    </row>
    <row r="96" spans="2:13" x14ac:dyDescent="0.25">
      <c r="B96" s="162" t="s">
        <v>100</v>
      </c>
      <c r="C96" s="163">
        <v>14210</v>
      </c>
      <c r="D96" s="163">
        <v>14821</v>
      </c>
      <c r="E96" s="163">
        <v>5893</v>
      </c>
      <c r="F96" s="163">
        <v>14379</v>
      </c>
      <c r="G96" s="163">
        <v>22489</v>
      </c>
      <c r="H96" s="163">
        <v>20148</v>
      </c>
      <c r="I96" s="165">
        <f>IFERROR(H96/G96-1,"-")</f>
        <v>-0.10409533549735428</v>
      </c>
      <c r="J96" s="164">
        <f t="shared" si="51"/>
        <v>0.35942244113082777</v>
      </c>
      <c r="K96" s="162">
        <f t="shared" si="52"/>
        <v>-2341</v>
      </c>
      <c r="L96" s="163">
        <f t="shared" si="53"/>
        <v>5327</v>
      </c>
      <c r="M96" s="164">
        <f t="shared" si="50"/>
        <v>5.6198595146692894E-3</v>
      </c>
    </row>
    <row r="97" spans="2:13" x14ac:dyDescent="0.25">
      <c r="B97" s="157" t="s">
        <v>107</v>
      </c>
      <c r="C97" s="158">
        <v>15632</v>
      </c>
      <c r="D97" s="158">
        <v>14702</v>
      </c>
      <c r="E97" s="158">
        <v>6677</v>
      </c>
      <c r="F97" s="158">
        <v>14187</v>
      </c>
      <c r="G97" s="158">
        <v>15923</v>
      </c>
      <c r="H97" s="158">
        <v>17381</v>
      </c>
      <c r="I97" s="160">
        <f>IFERROR(H97/G97-1,"-")</f>
        <v>9.156565973748676E-2</v>
      </c>
      <c r="J97" s="159">
        <f t="shared" si="51"/>
        <v>0.18222010610801243</v>
      </c>
      <c r="K97" s="157">
        <f t="shared" si="52"/>
        <v>1458</v>
      </c>
      <c r="L97" s="158">
        <f t="shared" si="53"/>
        <v>2679</v>
      </c>
      <c r="M97" s="159">
        <f t="shared" si="50"/>
        <v>4.8480632432234922E-3</v>
      </c>
    </row>
    <row r="98" spans="2:13" x14ac:dyDescent="0.25">
      <c r="B98" s="162" t="s">
        <v>110</v>
      </c>
      <c r="C98" s="163">
        <v>1828</v>
      </c>
      <c r="D98" s="163">
        <v>1911</v>
      </c>
      <c r="E98" s="163">
        <v>1092</v>
      </c>
      <c r="F98" s="163">
        <v>1836</v>
      </c>
      <c r="G98" s="163">
        <v>2198</v>
      </c>
      <c r="H98" s="163">
        <v>2450</v>
      </c>
      <c r="I98" s="165">
        <f t="shared" ref="I98:I105" si="54">IFERROR(H98/G98-1,"-")</f>
        <v>0.11464968152866239</v>
      </c>
      <c r="J98" s="164">
        <f t="shared" si="51"/>
        <v>0.28205128205128216</v>
      </c>
      <c r="K98" s="162">
        <f t="shared" si="52"/>
        <v>252</v>
      </c>
      <c r="L98" s="163">
        <f t="shared" si="53"/>
        <v>539</v>
      </c>
      <c r="M98" s="164">
        <f t="shared" si="50"/>
        <v>6.8337580955627158E-4</v>
      </c>
    </row>
    <row r="99" spans="2:13" x14ac:dyDescent="0.25">
      <c r="B99" s="162" t="s">
        <v>113</v>
      </c>
      <c r="C99" s="163">
        <v>3450</v>
      </c>
      <c r="D99" s="163">
        <v>2990</v>
      </c>
      <c r="E99" s="163">
        <v>1239</v>
      </c>
      <c r="F99" s="163">
        <v>2714</v>
      </c>
      <c r="G99" s="163">
        <v>2893</v>
      </c>
      <c r="H99" s="163">
        <v>3315</v>
      </c>
      <c r="I99" s="165">
        <f t="shared" si="54"/>
        <v>0.14586933978568961</v>
      </c>
      <c r="J99" s="164">
        <f t="shared" si="51"/>
        <v>0.10869565217391308</v>
      </c>
      <c r="K99" s="162">
        <f t="shared" si="52"/>
        <v>422</v>
      </c>
      <c r="L99" s="163">
        <f t="shared" si="53"/>
        <v>325</v>
      </c>
      <c r="M99" s="164">
        <f t="shared" si="50"/>
        <v>9.2464930966491431E-4</v>
      </c>
    </row>
    <row r="100" spans="2:13" x14ac:dyDescent="0.25">
      <c r="B100" s="162" t="s">
        <v>116</v>
      </c>
      <c r="C100" s="163">
        <v>3490</v>
      </c>
      <c r="D100" s="163">
        <v>3138</v>
      </c>
      <c r="E100" s="163">
        <v>1648</v>
      </c>
      <c r="F100" s="163">
        <v>2766</v>
      </c>
      <c r="G100" s="163">
        <v>3129</v>
      </c>
      <c r="H100" s="163">
        <v>3038</v>
      </c>
      <c r="I100" s="165">
        <f t="shared" si="54"/>
        <v>-2.9082774049216997E-2</v>
      </c>
      <c r="J100" s="164">
        <f t="shared" si="51"/>
        <v>-3.1867431485022357E-2</v>
      </c>
      <c r="K100" s="162">
        <f t="shared" si="52"/>
        <v>-91</v>
      </c>
      <c r="L100" s="163">
        <f t="shared" si="53"/>
        <v>-100</v>
      </c>
      <c r="M100" s="164">
        <f t="shared" si="50"/>
        <v>8.4738600384977672E-4</v>
      </c>
    </row>
    <row r="101" spans="2:13" x14ac:dyDescent="0.25">
      <c r="B101" s="162" t="s">
        <v>123</v>
      </c>
      <c r="C101" s="163">
        <v>420</v>
      </c>
      <c r="D101" s="163">
        <v>513</v>
      </c>
      <c r="E101" s="163">
        <v>284</v>
      </c>
      <c r="F101" s="163">
        <v>958</v>
      </c>
      <c r="G101" s="163">
        <v>711</v>
      </c>
      <c r="H101" s="163">
        <v>780</v>
      </c>
      <c r="I101" s="165">
        <f t="shared" si="54"/>
        <v>9.704641350210963E-2</v>
      </c>
      <c r="J101" s="164">
        <f t="shared" si="51"/>
        <v>0.52046783625730986</v>
      </c>
      <c r="K101" s="162">
        <f t="shared" si="52"/>
        <v>69</v>
      </c>
      <c r="L101" s="163">
        <f t="shared" si="53"/>
        <v>267</v>
      </c>
      <c r="M101" s="164">
        <f t="shared" si="50"/>
        <v>2.1756454345056808E-4</v>
      </c>
    </row>
    <row r="102" spans="2:13" x14ac:dyDescent="0.25">
      <c r="B102" s="162" t="s">
        <v>119</v>
      </c>
      <c r="C102" s="163">
        <v>379</v>
      </c>
      <c r="D102" s="163">
        <v>400</v>
      </c>
      <c r="E102" s="163">
        <v>256</v>
      </c>
      <c r="F102" s="163">
        <v>560</v>
      </c>
      <c r="G102" s="163">
        <v>466</v>
      </c>
      <c r="H102" s="163">
        <v>696</v>
      </c>
      <c r="I102" s="165">
        <f t="shared" si="54"/>
        <v>0.49356223175965663</v>
      </c>
      <c r="J102" s="164">
        <f t="shared" si="51"/>
        <v>0.74</v>
      </c>
      <c r="K102" s="162">
        <f t="shared" si="52"/>
        <v>230</v>
      </c>
      <c r="L102" s="163">
        <f t="shared" si="53"/>
        <v>296</v>
      </c>
      <c r="M102" s="164">
        <f t="shared" si="50"/>
        <v>1.9413451569435305E-4</v>
      </c>
    </row>
    <row r="103" spans="2:13" x14ac:dyDescent="0.25">
      <c r="B103" s="162" t="s">
        <v>128</v>
      </c>
      <c r="C103" s="163">
        <v>106</v>
      </c>
      <c r="D103" s="163">
        <v>119</v>
      </c>
      <c r="E103" s="163">
        <v>114</v>
      </c>
      <c r="F103" s="163">
        <v>236</v>
      </c>
      <c r="G103" s="163">
        <v>112</v>
      </c>
      <c r="H103" s="163">
        <v>188</v>
      </c>
      <c r="I103" s="165">
        <f t="shared" si="54"/>
        <v>0.6785714285714286</v>
      </c>
      <c r="J103" s="164">
        <f t="shared" si="51"/>
        <v>0.57983193277310918</v>
      </c>
      <c r="K103" s="162">
        <f t="shared" si="52"/>
        <v>76</v>
      </c>
      <c r="L103" s="163">
        <f t="shared" si="53"/>
        <v>69</v>
      </c>
      <c r="M103" s="164">
        <f t="shared" si="50"/>
        <v>5.2438633549624101E-5</v>
      </c>
    </row>
    <row r="104" spans="2:13" x14ac:dyDescent="0.25">
      <c r="B104" s="162" t="s">
        <v>131</v>
      </c>
      <c r="C104" s="163">
        <v>247</v>
      </c>
      <c r="D104" s="163">
        <v>168</v>
      </c>
      <c r="E104" s="163">
        <v>70</v>
      </c>
      <c r="F104" s="163">
        <v>125</v>
      </c>
      <c r="G104" s="163">
        <v>206</v>
      </c>
      <c r="H104" s="163">
        <v>308</v>
      </c>
      <c r="I104" s="165">
        <f t="shared" si="54"/>
        <v>0.49514563106796117</v>
      </c>
      <c r="J104" s="164">
        <f t="shared" si="51"/>
        <v>0.83333333333333326</v>
      </c>
      <c r="K104" s="162">
        <f t="shared" si="52"/>
        <v>102</v>
      </c>
      <c r="L104" s="163">
        <f t="shared" si="53"/>
        <v>140</v>
      </c>
      <c r="M104" s="164">
        <f t="shared" si="50"/>
        <v>8.5910101772788421E-5</v>
      </c>
    </row>
    <row r="105" spans="2:13" x14ac:dyDescent="0.25">
      <c r="B105" s="168" t="s">
        <v>145</v>
      </c>
      <c r="C105" s="169">
        <f t="shared" ref="C105:H105" si="55">C97-SUM(C98:C104)</f>
        <v>5712</v>
      </c>
      <c r="D105" s="169">
        <f t="shared" si="55"/>
        <v>5463</v>
      </c>
      <c r="E105" s="169">
        <f t="shared" si="55"/>
        <v>1974</v>
      </c>
      <c r="F105" s="169">
        <f t="shared" si="55"/>
        <v>4992</v>
      </c>
      <c r="G105" s="169">
        <f t="shared" si="55"/>
        <v>6208</v>
      </c>
      <c r="H105" s="169">
        <f t="shared" si="55"/>
        <v>6606</v>
      </c>
      <c r="I105" s="171">
        <f t="shared" si="54"/>
        <v>6.4110824742268147E-2</v>
      </c>
      <c r="J105" s="170">
        <f t="shared" si="51"/>
        <v>0.20922570016474462</v>
      </c>
      <c r="K105" s="168">
        <f>H105-G105</f>
        <v>398</v>
      </c>
      <c r="L105" s="169">
        <f t="shared" si="53"/>
        <v>1143</v>
      </c>
      <c r="M105" s="170">
        <f t="shared" si="50"/>
        <v>1.8426043256851959E-3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C108+C111</f>
        <v>71175</v>
      </c>
      <c r="D107" s="176">
        <f t="shared" ref="D107:H107" si="56">D108+D111</f>
        <v>70163</v>
      </c>
      <c r="E107" s="176">
        <f t="shared" si="56"/>
        <v>50483</v>
      </c>
      <c r="F107" s="176">
        <f t="shared" si="56"/>
        <v>142029</v>
      </c>
      <c r="G107" s="176">
        <f t="shared" si="56"/>
        <v>186898</v>
      </c>
      <c r="H107" s="176">
        <f t="shared" si="56"/>
        <v>175551</v>
      </c>
      <c r="I107" s="177">
        <f>IFERROR(H107/G107-1,"-")</f>
        <v>-6.0712260163297671E-2</v>
      </c>
      <c r="J107" s="177">
        <f>IFERROR(H107/D107-1,"-")</f>
        <v>1.5020452375183502</v>
      </c>
      <c r="K107" s="176">
        <f>H107-G107</f>
        <v>-11347</v>
      </c>
      <c r="L107" s="176">
        <f>H107-D107</f>
        <v>105388</v>
      </c>
      <c r="M107" s="177">
        <f t="shared" ref="M107:M119" si="57">H107/H$9</f>
        <v>4.8966247650372663E-2</v>
      </c>
    </row>
    <row r="108" spans="2:13" x14ac:dyDescent="0.25">
      <c r="B108" s="157" t="s">
        <v>97</v>
      </c>
      <c r="C108" s="158">
        <v>13871</v>
      </c>
      <c r="D108" s="158">
        <v>14754</v>
      </c>
      <c r="E108" s="158">
        <v>24639</v>
      </c>
      <c r="F108" s="158">
        <v>35155</v>
      </c>
      <c r="G108" s="158">
        <v>42777</v>
      </c>
      <c r="H108" s="158">
        <v>38573</v>
      </c>
      <c r="I108" s="160">
        <f>IFERROR(H108/G108-1,"-")</f>
        <v>-9.8277111531897998E-2</v>
      </c>
      <c r="J108" s="159">
        <f t="shared" ref="J108:J119" si="58">IFERROR(H108/D108-1,"-")</f>
        <v>1.6144096516198996</v>
      </c>
      <c r="K108" s="157">
        <f t="shared" ref="K108:K118" si="59">H108-G108</f>
        <v>-4204</v>
      </c>
      <c r="L108" s="158">
        <f t="shared" ref="L108:L119" si="60">H108-D108</f>
        <v>23819</v>
      </c>
      <c r="M108" s="159">
        <f t="shared" si="57"/>
        <v>1.0759124531434312E-2</v>
      </c>
    </row>
    <row r="109" spans="2:13" x14ac:dyDescent="0.25">
      <c r="B109" s="162" t="s">
        <v>103</v>
      </c>
      <c r="C109" s="163">
        <v>2462</v>
      </c>
      <c r="D109" s="163">
        <v>2706</v>
      </c>
      <c r="E109" s="163">
        <v>1147</v>
      </c>
      <c r="F109" s="163">
        <v>9838</v>
      </c>
      <c r="G109" s="163">
        <v>13530</v>
      </c>
      <c r="H109" s="163">
        <v>11111</v>
      </c>
      <c r="I109" s="165">
        <f>IFERROR(H109/G109-1,"-")</f>
        <v>-0.17878787878787883</v>
      </c>
      <c r="J109" s="164">
        <f t="shared" si="58"/>
        <v>3.1060606060606064</v>
      </c>
      <c r="K109" s="162">
        <f t="shared" si="59"/>
        <v>-2419</v>
      </c>
      <c r="L109" s="163">
        <f t="shared" si="60"/>
        <v>8405</v>
      </c>
      <c r="M109" s="164">
        <f t="shared" si="57"/>
        <v>3.0991790285631563E-3</v>
      </c>
    </row>
    <row r="110" spans="2:13" x14ac:dyDescent="0.25">
      <c r="B110" s="162" t="s">
        <v>100</v>
      </c>
      <c r="C110" s="163">
        <v>11409</v>
      </c>
      <c r="D110" s="163">
        <v>12048</v>
      </c>
      <c r="E110" s="163">
        <v>23492</v>
      </c>
      <c r="F110" s="163">
        <v>25317</v>
      </c>
      <c r="G110" s="163">
        <v>29247</v>
      </c>
      <c r="H110" s="163">
        <v>27462</v>
      </c>
      <c r="I110" s="165">
        <f>IFERROR(H110/G110-1,"-")</f>
        <v>-6.1031900707764875E-2</v>
      </c>
      <c r="J110" s="164">
        <f t="shared" si="58"/>
        <v>1.279382470119522</v>
      </c>
      <c r="K110" s="162">
        <f t="shared" si="59"/>
        <v>-1785</v>
      </c>
      <c r="L110" s="163">
        <f t="shared" si="60"/>
        <v>15414</v>
      </c>
      <c r="M110" s="164">
        <f t="shared" si="57"/>
        <v>7.6599455028711549E-3</v>
      </c>
    </row>
    <row r="111" spans="2:13" x14ac:dyDescent="0.25">
      <c r="B111" s="157" t="s">
        <v>107</v>
      </c>
      <c r="C111" s="158">
        <v>57304</v>
      </c>
      <c r="D111" s="158">
        <v>55409</v>
      </c>
      <c r="E111" s="158">
        <v>25844</v>
      </c>
      <c r="F111" s="158">
        <v>106874</v>
      </c>
      <c r="G111" s="158">
        <v>144121</v>
      </c>
      <c r="H111" s="158">
        <v>136978</v>
      </c>
      <c r="I111" s="160">
        <f>IFERROR(H111/G111-1,"-")</f>
        <v>-4.9562520382178898E-2</v>
      </c>
      <c r="J111" s="159">
        <f t="shared" si="58"/>
        <v>1.4721254669818982</v>
      </c>
      <c r="K111" s="157">
        <f t="shared" si="59"/>
        <v>-7143</v>
      </c>
      <c r="L111" s="158">
        <f t="shared" si="60"/>
        <v>81569</v>
      </c>
      <c r="M111" s="159">
        <f t="shared" si="57"/>
        <v>3.8207123118938355E-2</v>
      </c>
    </row>
    <row r="112" spans="2:13" x14ac:dyDescent="0.25">
      <c r="B112" s="162" t="s">
        <v>110</v>
      </c>
      <c r="C112" s="163">
        <v>30373</v>
      </c>
      <c r="D112" s="163">
        <v>31174</v>
      </c>
      <c r="E112" s="163">
        <v>12927</v>
      </c>
      <c r="F112" s="163">
        <v>65016</v>
      </c>
      <c r="G112" s="163">
        <v>96402</v>
      </c>
      <c r="H112" s="163">
        <v>85963</v>
      </c>
      <c r="I112" s="165">
        <f t="shared" ref="I112:I119" si="61">IFERROR(H112/G112-1,"-")</f>
        <v>-0.10828613514242447</v>
      </c>
      <c r="J112" s="164">
        <f t="shared" si="58"/>
        <v>1.7575222942195419</v>
      </c>
      <c r="K112" s="162">
        <f t="shared" si="59"/>
        <v>-10439</v>
      </c>
      <c r="L112" s="163">
        <f t="shared" si="60"/>
        <v>54789</v>
      </c>
      <c r="M112" s="164">
        <f t="shared" si="57"/>
        <v>2.3977565190565622E-2</v>
      </c>
    </row>
    <row r="113" spans="2:13" x14ac:dyDescent="0.25">
      <c r="B113" s="162" t="s">
        <v>113</v>
      </c>
      <c r="C113" s="163">
        <v>4296</v>
      </c>
      <c r="D113" s="163">
        <v>3683</v>
      </c>
      <c r="E113" s="163">
        <v>1947</v>
      </c>
      <c r="F113" s="163">
        <v>4475</v>
      </c>
      <c r="G113" s="163">
        <v>5824</v>
      </c>
      <c r="H113" s="163">
        <v>5696</v>
      </c>
      <c r="I113" s="165">
        <f t="shared" si="61"/>
        <v>-2.1978021978022011E-2</v>
      </c>
      <c r="J113" s="164">
        <f t="shared" si="58"/>
        <v>0.54656530002715176</v>
      </c>
      <c r="K113" s="162">
        <f t="shared" si="59"/>
        <v>-128</v>
      </c>
      <c r="L113" s="163">
        <f t="shared" si="60"/>
        <v>2013</v>
      </c>
      <c r="M113" s="164">
        <f t="shared" si="57"/>
        <v>1.5887790249928663E-3</v>
      </c>
    </row>
    <row r="114" spans="2:13" x14ac:dyDescent="0.25">
      <c r="B114" s="162" t="s">
        <v>116</v>
      </c>
      <c r="C114" s="163">
        <v>10141</v>
      </c>
      <c r="D114" s="163">
        <v>8493</v>
      </c>
      <c r="E114" s="163">
        <v>1655</v>
      </c>
      <c r="F114" s="163">
        <v>7171</v>
      </c>
      <c r="G114" s="163">
        <v>10604</v>
      </c>
      <c r="H114" s="163">
        <v>10822</v>
      </c>
      <c r="I114" s="165">
        <f t="shared" si="61"/>
        <v>2.0558279894379528E-2</v>
      </c>
      <c r="J114" s="164">
        <f t="shared" si="58"/>
        <v>0.2742258330389733</v>
      </c>
      <c r="K114" s="162">
        <f t="shared" si="59"/>
        <v>218</v>
      </c>
      <c r="L114" s="163">
        <f t="shared" si="60"/>
        <v>2329</v>
      </c>
      <c r="M114" s="164">
        <f t="shared" si="57"/>
        <v>3.0185685759257022E-3</v>
      </c>
    </row>
    <row r="115" spans="2:13" x14ac:dyDescent="0.25">
      <c r="B115" s="162" t="s">
        <v>123</v>
      </c>
      <c r="C115" s="163">
        <v>1276</v>
      </c>
      <c r="D115" s="163">
        <v>916</v>
      </c>
      <c r="E115" s="163">
        <v>939</v>
      </c>
      <c r="F115" s="163">
        <v>4742</v>
      </c>
      <c r="G115" s="163">
        <v>4787</v>
      </c>
      <c r="H115" s="163">
        <v>4724</v>
      </c>
      <c r="I115" s="165">
        <f t="shared" si="61"/>
        <v>-1.3160643409233286E-2</v>
      </c>
      <c r="J115" s="164">
        <f t="shared" si="58"/>
        <v>4.1572052401746724</v>
      </c>
      <c r="K115" s="162">
        <f t="shared" si="59"/>
        <v>-63</v>
      </c>
      <c r="L115" s="163">
        <f t="shared" si="60"/>
        <v>3808</v>
      </c>
      <c r="M115" s="164">
        <f t="shared" si="57"/>
        <v>1.3176601323852354E-3</v>
      </c>
    </row>
    <row r="116" spans="2:13" x14ac:dyDescent="0.25">
      <c r="B116" s="162" t="s">
        <v>119</v>
      </c>
      <c r="C116" s="163">
        <v>2573</v>
      </c>
      <c r="D116" s="163">
        <v>2544</v>
      </c>
      <c r="E116" s="163">
        <v>2434</v>
      </c>
      <c r="F116" s="163">
        <v>3767</v>
      </c>
      <c r="G116" s="163">
        <v>4010</v>
      </c>
      <c r="H116" s="163">
        <v>3847</v>
      </c>
      <c r="I116" s="165">
        <f t="shared" si="61"/>
        <v>-4.0648379052369066E-2</v>
      </c>
      <c r="J116" s="164">
        <f t="shared" si="58"/>
        <v>0.51218553459119498</v>
      </c>
      <c r="K116" s="162">
        <f t="shared" si="59"/>
        <v>-163</v>
      </c>
      <c r="L116" s="163">
        <f t="shared" si="60"/>
        <v>1303</v>
      </c>
      <c r="M116" s="164">
        <f t="shared" si="57"/>
        <v>1.0730394854542762E-3</v>
      </c>
    </row>
    <row r="117" spans="2:13" x14ac:dyDescent="0.25">
      <c r="B117" s="162" t="s">
        <v>128</v>
      </c>
      <c r="C117" s="163">
        <v>340</v>
      </c>
      <c r="D117" s="163">
        <v>268</v>
      </c>
      <c r="E117" s="163">
        <v>223</v>
      </c>
      <c r="F117" s="163">
        <v>839</v>
      </c>
      <c r="G117" s="163">
        <v>884</v>
      </c>
      <c r="H117" s="163">
        <v>877</v>
      </c>
      <c r="I117" s="165">
        <f t="shared" si="61"/>
        <v>-7.9185520361990669E-3</v>
      </c>
      <c r="J117" s="164">
        <f t="shared" si="58"/>
        <v>2.2723880597014925</v>
      </c>
      <c r="K117" s="162">
        <f t="shared" si="59"/>
        <v>-7</v>
      </c>
      <c r="L117" s="163">
        <f t="shared" si="60"/>
        <v>609</v>
      </c>
      <c r="M117" s="164">
        <f t="shared" si="57"/>
        <v>2.4462064693095924E-4</v>
      </c>
    </row>
    <row r="118" spans="2:13" x14ac:dyDescent="0.25">
      <c r="B118" s="162" t="s">
        <v>131</v>
      </c>
      <c r="C118" s="163">
        <v>930</v>
      </c>
      <c r="D118" s="163">
        <v>744</v>
      </c>
      <c r="E118" s="163">
        <v>542</v>
      </c>
      <c r="F118" s="163">
        <v>689</v>
      </c>
      <c r="G118" s="163">
        <v>435</v>
      </c>
      <c r="H118" s="163">
        <v>1083</v>
      </c>
      <c r="I118" s="165">
        <f t="shared" si="61"/>
        <v>1.489655172413793</v>
      </c>
      <c r="J118" s="164">
        <f t="shared" si="58"/>
        <v>0.45564516129032251</v>
      </c>
      <c r="K118" s="162">
        <f t="shared" si="59"/>
        <v>648</v>
      </c>
      <c r="L118" s="163">
        <f t="shared" si="60"/>
        <v>339</v>
      </c>
      <c r="M118" s="164">
        <f t="shared" si="57"/>
        <v>3.0208000071405797E-4</v>
      </c>
    </row>
    <row r="119" spans="2:13" x14ac:dyDescent="0.25">
      <c r="B119" s="168" t="s">
        <v>145</v>
      </c>
      <c r="C119" s="169">
        <f t="shared" ref="C119:H119" si="62">C111-SUM(C112:C118)</f>
        <v>7375</v>
      </c>
      <c r="D119" s="169">
        <f t="shared" si="62"/>
        <v>7587</v>
      </c>
      <c r="E119" s="169">
        <f t="shared" si="62"/>
        <v>5177</v>
      </c>
      <c r="F119" s="169">
        <f t="shared" si="62"/>
        <v>20175</v>
      </c>
      <c r="G119" s="169">
        <f t="shared" si="62"/>
        <v>21175</v>
      </c>
      <c r="H119" s="169">
        <f t="shared" si="62"/>
        <v>23966</v>
      </c>
      <c r="I119" s="171">
        <f t="shared" si="61"/>
        <v>0.13180637544273899</v>
      </c>
      <c r="J119" s="170">
        <f t="shared" si="58"/>
        <v>2.1588243047317781</v>
      </c>
      <c r="K119" s="168">
        <f>H119-G119</f>
        <v>2791</v>
      </c>
      <c r="L119" s="169">
        <f t="shared" si="60"/>
        <v>16379</v>
      </c>
      <c r="M119" s="170">
        <f t="shared" si="57"/>
        <v>6.6848100619696345E-3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f>C122+C125</f>
        <v>189870</v>
      </c>
      <c r="D121" s="176">
        <f t="shared" ref="D121:H121" si="63">D122+D125</f>
        <v>177807</v>
      </c>
      <c r="E121" s="176">
        <f t="shared" si="63"/>
        <v>76350</v>
      </c>
      <c r="F121" s="176">
        <f t="shared" si="63"/>
        <v>179915</v>
      </c>
      <c r="G121" s="176">
        <f t="shared" si="63"/>
        <v>194865</v>
      </c>
      <c r="H121" s="176">
        <f t="shared" si="63"/>
        <v>201157</v>
      </c>
      <c r="I121" s="177">
        <f>IFERROR(H121/G121-1,"-")</f>
        <v>3.2289020604007845E-2</v>
      </c>
      <c r="J121" s="177">
        <f>IFERROR(H121/D121-1,"-")</f>
        <v>0.13132216391930585</v>
      </c>
      <c r="K121" s="176">
        <f>H121-G121</f>
        <v>6292</v>
      </c>
      <c r="L121" s="176">
        <f>H121-D121</f>
        <v>23350</v>
      </c>
      <c r="M121" s="177">
        <f t="shared" ref="M121:M133" si="64">H121/H$9</f>
        <v>5.6108501111392206E-2</v>
      </c>
    </row>
    <row r="122" spans="2:13" x14ac:dyDescent="0.25">
      <c r="B122" s="157" t="s">
        <v>97</v>
      </c>
      <c r="C122" s="158">
        <v>113147</v>
      </c>
      <c r="D122" s="158">
        <v>98414</v>
      </c>
      <c r="E122" s="158">
        <v>43048</v>
      </c>
      <c r="F122" s="158">
        <v>110405</v>
      </c>
      <c r="G122" s="158">
        <v>122286</v>
      </c>
      <c r="H122" s="158">
        <v>128586</v>
      </c>
      <c r="I122" s="160">
        <f>IFERROR(H122/G122-1,"-")</f>
        <v>5.1518571218291509E-2</v>
      </c>
      <c r="J122" s="159">
        <f t="shared" ref="J122:J133" si="65">IFERROR(H122/D122-1,"-")</f>
        <v>0.30658239681346156</v>
      </c>
      <c r="K122" s="157">
        <f t="shared" ref="K122:K132" si="66">H122-G122</f>
        <v>6300</v>
      </c>
      <c r="L122" s="158">
        <f t="shared" ref="L122:L133" si="67">H122-D122</f>
        <v>30172</v>
      </c>
      <c r="M122" s="159">
        <f t="shared" si="64"/>
        <v>3.5866351774531728E-2</v>
      </c>
    </row>
    <row r="123" spans="2:13" x14ac:dyDescent="0.25">
      <c r="B123" s="162" t="s">
        <v>103</v>
      </c>
      <c r="C123" s="163">
        <v>63450</v>
      </c>
      <c r="D123" s="163">
        <v>49932</v>
      </c>
      <c r="E123" s="163">
        <v>19485</v>
      </c>
      <c r="F123" s="163">
        <v>57305</v>
      </c>
      <c r="G123" s="163">
        <v>55716</v>
      </c>
      <c r="H123" s="163">
        <v>62457</v>
      </c>
      <c r="I123" s="165">
        <f>IFERROR(H123/G123-1,"-")</f>
        <v>0.12098858496661635</v>
      </c>
      <c r="J123" s="164">
        <f t="shared" si="65"/>
        <v>0.25084114395577983</v>
      </c>
      <c r="K123" s="162">
        <f t="shared" si="66"/>
        <v>6741</v>
      </c>
      <c r="L123" s="163">
        <f t="shared" si="67"/>
        <v>12525</v>
      </c>
      <c r="M123" s="164">
        <f t="shared" si="64"/>
        <v>1.7421062423451449E-2</v>
      </c>
    </row>
    <row r="124" spans="2:13" x14ac:dyDescent="0.25">
      <c r="B124" s="162" t="s">
        <v>100</v>
      </c>
      <c r="C124" s="163">
        <v>49697</v>
      </c>
      <c r="D124" s="163">
        <v>48482</v>
      </c>
      <c r="E124" s="163">
        <v>23563</v>
      </c>
      <c r="F124" s="163">
        <v>53100</v>
      </c>
      <c r="G124" s="163">
        <v>66570</v>
      </c>
      <c r="H124" s="163">
        <v>66129</v>
      </c>
      <c r="I124" s="165">
        <f>IFERROR(H124/G124-1,"-")</f>
        <v>-6.6246056782334195E-3</v>
      </c>
      <c r="J124" s="164">
        <f t="shared" si="65"/>
        <v>0.36399075945711812</v>
      </c>
      <c r="K124" s="162">
        <f t="shared" si="66"/>
        <v>-441</v>
      </c>
      <c r="L124" s="163">
        <f t="shared" si="67"/>
        <v>17647</v>
      </c>
      <c r="M124" s="164">
        <f t="shared" si="64"/>
        <v>1.8445289351080276E-2</v>
      </c>
    </row>
    <row r="125" spans="2:13" x14ac:dyDescent="0.25">
      <c r="B125" s="157" t="s">
        <v>107</v>
      </c>
      <c r="C125" s="158">
        <v>76723</v>
      </c>
      <c r="D125" s="158">
        <v>79393</v>
      </c>
      <c r="E125" s="158">
        <v>33302</v>
      </c>
      <c r="F125" s="158">
        <v>69510</v>
      </c>
      <c r="G125" s="158">
        <v>72579</v>
      </c>
      <c r="H125" s="158">
        <v>72571</v>
      </c>
      <c r="I125" s="160">
        <f>IFERROR(H125/G125-1,"-")</f>
        <v>-1.1022472064925459E-4</v>
      </c>
      <c r="J125" s="159">
        <f t="shared" si="65"/>
        <v>-8.5926970891640364E-2</v>
      </c>
      <c r="K125" s="157">
        <f t="shared" si="66"/>
        <v>-8</v>
      </c>
      <c r="L125" s="158">
        <f t="shared" si="67"/>
        <v>-6822</v>
      </c>
      <c r="M125" s="159">
        <f t="shared" si="64"/>
        <v>2.0242149336860481E-2</v>
      </c>
    </row>
    <row r="126" spans="2:13" x14ac:dyDescent="0.25">
      <c r="B126" s="162" t="s">
        <v>110</v>
      </c>
      <c r="C126" s="163">
        <v>9759</v>
      </c>
      <c r="D126" s="163">
        <v>8310</v>
      </c>
      <c r="E126" s="163">
        <v>3167</v>
      </c>
      <c r="F126" s="163">
        <v>7687</v>
      </c>
      <c r="G126" s="163">
        <v>9446</v>
      </c>
      <c r="H126" s="163">
        <v>8418</v>
      </c>
      <c r="I126" s="165">
        <f t="shared" ref="I126:I133" si="68">IFERROR(H126/G126-1,"-")</f>
        <v>-0.10882913402498418</v>
      </c>
      <c r="J126" s="164">
        <f t="shared" si="65"/>
        <v>1.2996389891696714E-2</v>
      </c>
      <c r="K126" s="162">
        <f t="shared" si="66"/>
        <v>-1028</v>
      </c>
      <c r="L126" s="163">
        <f t="shared" si="67"/>
        <v>108</v>
      </c>
      <c r="M126" s="164">
        <f t="shared" si="64"/>
        <v>2.3480234958549772E-3</v>
      </c>
    </row>
    <row r="127" spans="2:13" x14ac:dyDescent="0.25">
      <c r="B127" s="162" t="s">
        <v>113</v>
      </c>
      <c r="C127" s="163">
        <v>8521</v>
      </c>
      <c r="D127" s="163">
        <v>7266</v>
      </c>
      <c r="E127" s="163">
        <v>3337</v>
      </c>
      <c r="F127" s="163">
        <v>7498</v>
      </c>
      <c r="G127" s="163">
        <v>10075</v>
      </c>
      <c r="H127" s="163">
        <v>9604</v>
      </c>
      <c r="I127" s="165">
        <f t="shared" si="68"/>
        <v>-4.6749379652605505E-2</v>
      </c>
      <c r="J127" s="164">
        <f t="shared" si="65"/>
        <v>0.32177263969171488</v>
      </c>
      <c r="K127" s="162">
        <f t="shared" si="66"/>
        <v>-471</v>
      </c>
      <c r="L127" s="163">
        <f t="shared" si="67"/>
        <v>2338</v>
      </c>
      <c r="M127" s="164">
        <f t="shared" si="64"/>
        <v>2.6788331734605843E-3</v>
      </c>
    </row>
    <row r="128" spans="2:13" x14ac:dyDescent="0.25">
      <c r="B128" s="162" t="s">
        <v>116</v>
      </c>
      <c r="C128" s="163">
        <v>5423</v>
      </c>
      <c r="D128" s="163">
        <v>5486</v>
      </c>
      <c r="E128" s="163">
        <v>2423</v>
      </c>
      <c r="F128" s="163">
        <v>6537</v>
      </c>
      <c r="G128" s="163">
        <v>7047</v>
      </c>
      <c r="H128" s="163">
        <v>6923</v>
      </c>
      <c r="I128" s="165">
        <f t="shared" si="68"/>
        <v>-1.759614020150424E-2</v>
      </c>
      <c r="J128" s="164">
        <f t="shared" si="65"/>
        <v>0.26193948231862918</v>
      </c>
      <c r="K128" s="162">
        <f t="shared" si="66"/>
        <v>-124</v>
      </c>
      <c r="L128" s="163">
        <f t="shared" si="67"/>
        <v>1437</v>
      </c>
      <c r="M128" s="164">
        <f t="shared" si="64"/>
        <v>1.9310247875747215E-3</v>
      </c>
    </row>
    <row r="129" spans="2:13" x14ac:dyDescent="0.25">
      <c r="B129" s="162" t="s">
        <v>123</v>
      </c>
      <c r="C129" s="163">
        <v>1283</v>
      </c>
      <c r="D129" s="163">
        <v>1326</v>
      </c>
      <c r="E129" s="163">
        <v>624</v>
      </c>
      <c r="F129" s="163">
        <v>1977</v>
      </c>
      <c r="G129" s="163">
        <v>2052</v>
      </c>
      <c r="H129" s="163">
        <v>1813</v>
      </c>
      <c r="I129" s="165">
        <f t="shared" si="68"/>
        <v>-0.1164717348927875</v>
      </c>
      <c r="J129" s="164">
        <f t="shared" si="65"/>
        <v>0.36726998491704377</v>
      </c>
      <c r="K129" s="162">
        <f t="shared" si="66"/>
        <v>-239</v>
      </c>
      <c r="L129" s="163">
        <f t="shared" si="67"/>
        <v>487</v>
      </c>
      <c r="M129" s="164">
        <f t="shared" si="64"/>
        <v>5.0569809907164093E-4</v>
      </c>
    </row>
    <row r="130" spans="2:13" x14ac:dyDescent="0.25">
      <c r="B130" s="162" t="s">
        <v>119</v>
      </c>
      <c r="C130" s="163">
        <v>1448</v>
      </c>
      <c r="D130" s="163">
        <v>1136</v>
      </c>
      <c r="E130" s="163">
        <v>625</v>
      </c>
      <c r="F130" s="163">
        <v>1373</v>
      </c>
      <c r="G130" s="163">
        <v>1433</v>
      </c>
      <c r="H130" s="163">
        <v>1546</v>
      </c>
      <c r="I130" s="165">
        <f t="shared" si="68"/>
        <v>7.8855547801814474E-2</v>
      </c>
      <c r="J130" s="164">
        <f t="shared" si="65"/>
        <v>0.3609154929577465</v>
      </c>
      <c r="K130" s="162">
        <f t="shared" si="66"/>
        <v>113</v>
      </c>
      <c r="L130" s="163">
        <f t="shared" si="67"/>
        <v>410</v>
      </c>
      <c r="M130" s="164">
        <f t="shared" si="64"/>
        <v>4.3122408227510032E-4</v>
      </c>
    </row>
    <row r="131" spans="2:13" x14ac:dyDescent="0.25">
      <c r="B131" s="162" t="s">
        <v>128</v>
      </c>
      <c r="C131" s="163">
        <v>1148</v>
      </c>
      <c r="D131" s="163">
        <v>1236</v>
      </c>
      <c r="E131" s="163">
        <v>652</v>
      </c>
      <c r="F131" s="163">
        <v>785</v>
      </c>
      <c r="G131" s="163">
        <v>976</v>
      </c>
      <c r="H131" s="163">
        <v>1058</v>
      </c>
      <c r="I131" s="165">
        <f t="shared" si="68"/>
        <v>8.4016393442623016E-2</v>
      </c>
      <c r="J131" s="164">
        <f t="shared" si="65"/>
        <v>-0.14401294498381878</v>
      </c>
      <c r="K131" s="162">
        <f t="shared" si="66"/>
        <v>82</v>
      </c>
      <c r="L131" s="163">
        <f t="shared" si="67"/>
        <v>-178</v>
      </c>
      <c r="M131" s="164">
        <f t="shared" si="64"/>
        <v>2.9510677816756544E-4</v>
      </c>
    </row>
    <row r="132" spans="2:13" x14ac:dyDescent="0.25">
      <c r="B132" s="162" t="s">
        <v>131</v>
      </c>
      <c r="C132" s="163">
        <v>2176</v>
      </c>
      <c r="D132" s="163">
        <v>1943</v>
      </c>
      <c r="E132" s="163">
        <v>1030</v>
      </c>
      <c r="F132" s="163">
        <v>1266</v>
      </c>
      <c r="G132" s="163">
        <v>1806</v>
      </c>
      <c r="H132" s="163">
        <v>1655</v>
      </c>
      <c r="I132" s="165">
        <f t="shared" si="68"/>
        <v>-8.3610188261351026E-2</v>
      </c>
      <c r="J132" s="164">
        <f t="shared" si="65"/>
        <v>-0.14822439526505404</v>
      </c>
      <c r="K132" s="162">
        <f t="shared" si="66"/>
        <v>-151</v>
      </c>
      <c r="L132" s="163">
        <f t="shared" si="67"/>
        <v>-288</v>
      </c>
      <c r="M132" s="164">
        <f t="shared" si="64"/>
        <v>4.6162733257780789E-4</v>
      </c>
    </row>
    <row r="133" spans="2:13" x14ac:dyDescent="0.25">
      <c r="B133" s="168" t="s">
        <v>145</v>
      </c>
      <c r="C133" s="169">
        <f t="shared" ref="C133:H133" si="69">C125-SUM(C126:C132)</f>
        <v>46965</v>
      </c>
      <c r="D133" s="169">
        <f t="shared" si="69"/>
        <v>52690</v>
      </c>
      <c r="E133" s="169">
        <f t="shared" si="69"/>
        <v>21444</v>
      </c>
      <c r="F133" s="169">
        <f t="shared" si="69"/>
        <v>42387</v>
      </c>
      <c r="G133" s="169">
        <f t="shared" si="69"/>
        <v>39744</v>
      </c>
      <c r="H133" s="169">
        <f t="shared" si="69"/>
        <v>41554</v>
      </c>
      <c r="I133" s="171">
        <f t="shared" si="68"/>
        <v>4.5541465378421853E-2</v>
      </c>
      <c r="J133" s="170">
        <f t="shared" si="65"/>
        <v>-0.21134940216359843</v>
      </c>
      <c r="K133" s="168">
        <f>H133-G133</f>
        <v>1810</v>
      </c>
      <c r="L133" s="169">
        <f t="shared" si="67"/>
        <v>-11136</v>
      </c>
      <c r="M133" s="170">
        <f t="shared" si="64"/>
        <v>1.1590611587878085E-2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C136+C139</f>
        <v>145616</v>
      </c>
      <c r="D135" s="176">
        <f t="shared" ref="D135:H135" si="70">D136+D139</f>
        <v>150827</v>
      </c>
      <c r="E135" s="176">
        <f t="shared" si="70"/>
        <v>61204</v>
      </c>
      <c r="F135" s="176">
        <f t="shared" si="70"/>
        <v>175993</v>
      </c>
      <c r="G135" s="176">
        <f t="shared" si="70"/>
        <v>189498</v>
      </c>
      <c r="H135" s="176">
        <f t="shared" si="70"/>
        <v>198882</v>
      </c>
      <c r="I135" s="177">
        <f>IFERROR(H135/G135-1,"-")</f>
        <v>4.9520311560016461E-2</v>
      </c>
      <c r="J135" s="177">
        <f>IFERROR(H135/D135-1,"-")</f>
        <v>0.31861006318497354</v>
      </c>
      <c r="K135" s="176">
        <f>H135-G135</f>
        <v>9384</v>
      </c>
      <c r="L135" s="176">
        <f>H135-D135</f>
        <v>48055</v>
      </c>
      <c r="M135" s="177">
        <f t="shared" ref="M135:M147" si="71">H135/H$9</f>
        <v>5.5473937859661385E-2</v>
      </c>
    </row>
    <row r="136" spans="2:13" x14ac:dyDescent="0.25">
      <c r="B136" s="157" t="s">
        <v>97</v>
      </c>
      <c r="C136" s="158">
        <v>29485</v>
      </c>
      <c r="D136" s="158">
        <v>31967</v>
      </c>
      <c r="E136" s="158">
        <v>15140</v>
      </c>
      <c r="F136" s="158">
        <v>19155</v>
      </c>
      <c r="G136" s="158">
        <v>20702</v>
      </c>
      <c r="H136" s="158">
        <v>19404</v>
      </c>
      <c r="I136" s="160">
        <f>IFERROR(H136/G136-1,"-")</f>
        <v>-6.269925611052074E-2</v>
      </c>
      <c r="J136" s="159">
        <f t="shared" ref="J136:J147" si="72">IFERROR(H136/D136-1,"-")</f>
        <v>-0.3929990302499452</v>
      </c>
      <c r="K136" s="157">
        <f t="shared" ref="K136:K146" si="73">H136-G136</f>
        <v>-1298</v>
      </c>
      <c r="L136" s="158">
        <f t="shared" ref="L136:L147" si="74">H136-D136</f>
        <v>-12563</v>
      </c>
      <c r="M136" s="159">
        <f t="shared" si="71"/>
        <v>5.4123364116856702E-3</v>
      </c>
    </row>
    <row r="137" spans="2:13" x14ac:dyDescent="0.25">
      <c r="B137" s="162" t="s">
        <v>103</v>
      </c>
      <c r="C137" s="163">
        <v>19004</v>
      </c>
      <c r="D137" s="163">
        <v>15940</v>
      </c>
      <c r="E137" s="163">
        <v>10601</v>
      </c>
      <c r="F137" s="163">
        <v>13341</v>
      </c>
      <c r="G137" s="163">
        <v>13432</v>
      </c>
      <c r="H137" s="163">
        <v>12529</v>
      </c>
      <c r="I137" s="165">
        <f>IFERROR(H137/G137-1,"-")</f>
        <v>-6.722751637879687E-2</v>
      </c>
      <c r="J137" s="164">
        <f t="shared" si="72"/>
        <v>-0.21398996235884571</v>
      </c>
      <c r="K137" s="162">
        <f t="shared" si="73"/>
        <v>-903</v>
      </c>
      <c r="L137" s="163">
        <f t="shared" si="74"/>
        <v>-3411</v>
      </c>
      <c r="M137" s="164">
        <f t="shared" si="71"/>
        <v>3.4947002114002149E-3</v>
      </c>
    </row>
    <row r="138" spans="2:13" x14ac:dyDescent="0.25">
      <c r="B138" s="162" t="s">
        <v>100</v>
      </c>
      <c r="C138" s="163">
        <v>10481</v>
      </c>
      <c r="D138" s="163">
        <v>16027</v>
      </c>
      <c r="E138" s="163">
        <v>4539</v>
      </c>
      <c r="F138" s="163">
        <v>5814</v>
      </c>
      <c r="G138" s="163">
        <v>7270</v>
      </c>
      <c r="H138" s="163">
        <v>6875</v>
      </c>
      <c r="I138" s="165">
        <f>IFERROR(H138/G138-1,"-")</f>
        <v>-5.4332874828060485E-2</v>
      </c>
      <c r="J138" s="164">
        <f t="shared" si="72"/>
        <v>-0.57103637611530544</v>
      </c>
      <c r="K138" s="162">
        <f t="shared" si="73"/>
        <v>-395</v>
      </c>
      <c r="L138" s="163">
        <f t="shared" si="74"/>
        <v>-9152</v>
      </c>
      <c r="M138" s="164">
        <f t="shared" si="71"/>
        <v>1.9176362002854559E-3</v>
      </c>
    </row>
    <row r="139" spans="2:13" x14ac:dyDescent="0.25">
      <c r="B139" s="157" t="s">
        <v>107</v>
      </c>
      <c r="C139" s="158">
        <v>116131</v>
      </c>
      <c r="D139" s="158">
        <v>118860</v>
      </c>
      <c r="E139" s="158">
        <v>46064</v>
      </c>
      <c r="F139" s="158">
        <v>156838</v>
      </c>
      <c r="G139" s="158">
        <v>168796</v>
      </c>
      <c r="H139" s="158">
        <v>179478</v>
      </c>
      <c r="I139" s="160">
        <f>IFERROR(H139/G139-1,"-")</f>
        <v>6.3283490130097819E-2</v>
      </c>
      <c r="J139" s="159">
        <f t="shared" si="72"/>
        <v>0.50999495204442202</v>
      </c>
      <c r="K139" s="157">
        <f t="shared" si="73"/>
        <v>10682</v>
      </c>
      <c r="L139" s="158">
        <f t="shared" si="74"/>
        <v>60618</v>
      </c>
      <c r="M139" s="159">
        <f t="shared" si="71"/>
        <v>5.0061601447975716E-2</v>
      </c>
    </row>
    <row r="140" spans="2:13" x14ac:dyDescent="0.25">
      <c r="B140" s="162" t="s">
        <v>110</v>
      </c>
      <c r="C140" s="163">
        <v>55872</v>
      </c>
      <c r="D140" s="163">
        <v>57486</v>
      </c>
      <c r="E140" s="163">
        <v>16430</v>
      </c>
      <c r="F140" s="163">
        <v>69295</v>
      </c>
      <c r="G140" s="163">
        <v>74658</v>
      </c>
      <c r="H140" s="163">
        <v>82176</v>
      </c>
      <c r="I140" s="165">
        <f t="shared" ref="I140:I147" si="75">IFERROR(H140/G140-1,"-")</f>
        <v>0.10069918829864188</v>
      </c>
      <c r="J140" s="164">
        <f t="shared" si="72"/>
        <v>0.42949587725707139</v>
      </c>
      <c r="K140" s="162">
        <f t="shared" si="73"/>
        <v>7518</v>
      </c>
      <c r="L140" s="163">
        <f t="shared" si="74"/>
        <v>24690</v>
      </c>
      <c r="M140" s="164">
        <f t="shared" si="71"/>
        <v>2.2921261439222927E-2</v>
      </c>
    </row>
    <row r="141" spans="2:13" x14ac:dyDescent="0.25">
      <c r="B141" s="162" t="s">
        <v>113</v>
      </c>
      <c r="C141" s="163">
        <v>10049</v>
      </c>
      <c r="D141" s="163">
        <v>10224</v>
      </c>
      <c r="E141" s="163">
        <v>3774</v>
      </c>
      <c r="F141" s="163">
        <v>10229</v>
      </c>
      <c r="G141" s="163">
        <v>14581</v>
      </c>
      <c r="H141" s="163">
        <v>15040</v>
      </c>
      <c r="I141" s="165">
        <f t="shared" si="75"/>
        <v>3.1479322405870702E-2</v>
      </c>
      <c r="J141" s="164">
        <f t="shared" si="72"/>
        <v>0.47104851330203434</v>
      </c>
      <c r="K141" s="162">
        <f t="shared" si="73"/>
        <v>459</v>
      </c>
      <c r="L141" s="163">
        <f t="shared" si="74"/>
        <v>4816</v>
      </c>
      <c r="M141" s="164">
        <f t="shared" si="71"/>
        <v>4.1950906839699278E-3</v>
      </c>
    </row>
    <row r="142" spans="2:13" x14ac:dyDescent="0.25">
      <c r="B142" s="162" t="s">
        <v>116</v>
      </c>
      <c r="C142" s="163">
        <v>14884</v>
      </c>
      <c r="D142" s="163">
        <v>14249</v>
      </c>
      <c r="E142" s="163">
        <v>4896</v>
      </c>
      <c r="F142" s="163">
        <v>20164</v>
      </c>
      <c r="G142" s="163">
        <v>18188</v>
      </c>
      <c r="H142" s="163">
        <v>18331</v>
      </c>
      <c r="I142" s="165">
        <f t="shared" si="75"/>
        <v>7.8623268088848786E-3</v>
      </c>
      <c r="J142" s="164">
        <f t="shared" si="72"/>
        <v>0.28647624394694371</v>
      </c>
      <c r="K142" s="162">
        <f t="shared" si="73"/>
        <v>143</v>
      </c>
      <c r="L142" s="163">
        <f t="shared" si="74"/>
        <v>4082</v>
      </c>
      <c r="M142" s="164">
        <f t="shared" si="71"/>
        <v>5.11304569999021E-3</v>
      </c>
    </row>
    <row r="143" spans="2:13" x14ac:dyDescent="0.25">
      <c r="B143" s="162" t="s">
        <v>123</v>
      </c>
      <c r="C143" s="163">
        <v>2455</v>
      </c>
      <c r="D143" s="163">
        <v>2161</v>
      </c>
      <c r="E143" s="163">
        <v>581</v>
      </c>
      <c r="F143" s="163">
        <v>7219</v>
      </c>
      <c r="G143" s="163">
        <v>6236</v>
      </c>
      <c r="H143" s="163">
        <v>4335</v>
      </c>
      <c r="I143" s="165">
        <f t="shared" si="75"/>
        <v>-0.30484284797947403</v>
      </c>
      <c r="J143" s="164">
        <f t="shared" si="72"/>
        <v>1.0060157334567328</v>
      </c>
      <c r="K143" s="162">
        <f t="shared" si="73"/>
        <v>-1901</v>
      </c>
      <c r="L143" s="163">
        <f t="shared" si="74"/>
        <v>2174</v>
      </c>
      <c r="M143" s="164">
        <f t="shared" si="71"/>
        <v>1.209156789561811E-3</v>
      </c>
    </row>
    <row r="144" spans="2:13" x14ac:dyDescent="0.25">
      <c r="B144" s="162" t="s">
        <v>119</v>
      </c>
      <c r="C144" s="163">
        <v>2994</v>
      </c>
      <c r="D144" s="163">
        <v>2930</v>
      </c>
      <c r="E144" s="163">
        <v>1428</v>
      </c>
      <c r="F144" s="163">
        <v>2964</v>
      </c>
      <c r="G144" s="163">
        <v>3948</v>
      </c>
      <c r="H144" s="163">
        <v>4054</v>
      </c>
      <c r="I144" s="165">
        <f t="shared" si="75"/>
        <v>2.6849037487335359E-2</v>
      </c>
      <c r="J144" s="164">
        <f t="shared" si="72"/>
        <v>0.3836177474402731</v>
      </c>
      <c r="K144" s="162">
        <f t="shared" si="73"/>
        <v>106</v>
      </c>
      <c r="L144" s="163">
        <f t="shared" si="74"/>
        <v>1124</v>
      </c>
      <c r="M144" s="164">
        <f t="shared" si="71"/>
        <v>1.1307777681392346E-3</v>
      </c>
    </row>
    <row r="145" spans="2:13" x14ac:dyDescent="0.25">
      <c r="B145" s="162" t="s">
        <v>128</v>
      </c>
      <c r="C145" s="163">
        <v>855</v>
      </c>
      <c r="D145" s="163">
        <v>1088</v>
      </c>
      <c r="E145" s="163">
        <v>1583</v>
      </c>
      <c r="F145" s="163">
        <v>1712</v>
      </c>
      <c r="G145" s="163">
        <v>2023</v>
      </c>
      <c r="H145" s="163">
        <v>1998</v>
      </c>
      <c r="I145" s="165">
        <f t="shared" si="75"/>
        <v>-1.2357884330202684E-2</v>
      </c>
      <c r="J145" s="164">
        <f t="shared" si="72"/>
        <v>0.83639705882352944</v>
      </c>
      <c r="K145" s="162">
        <f t="shared" si="73"/>
        <v>-25</v>
      </c>
      <c r="L145" s="163">
        <f t="shared" si="74"/>
        <v>910</v>
      </c>
      <c r="M145" s="164">
        <f t="shared" si="71"/>
        <v>5.5729994591568598E-4</v>
      </c>
    </row>
    <row r="146" spans="2:13" x14ac:dyDescent="0.25">
      <c r="B146" s="162" t="s">
        <v>131</v>
      </c>
      <c r="C146" s="163">
        <v>4442</v>
      </c>
      <c r="D146" s="163">
        <v>3355</v>
      </c>
      <c r="E146" s="163">
        <v>3337</v>
      </c>
      <c r="F146" s="163">
        <v>847</v>
      </c>
      <c r="G146" s="163">
        <v>1418</v>
      </c>
      <c r="H146" s="163">
        <v>1336</v>
      </c>
      <c r="I146" s="165">
        <f t="shared" si="75"/>
        <v>-5.7827926657263773E-2</v>
      </c>
      <c r="J146" s="164">
        <f t="shared" si="72"/>
        <v>-0.60178837555886733</v>
      </c>
      <c r="K146" s="162">
        <f t="shared" si="73"/>
        <v>-82</v>
      </c>
      <c r="L146" s="163">
        <f t="shared" si="74"/>
        <v>-2019</v>
      </c>
      <c r="M146" s="164">
        <f t="shared" si="71"/>
        <v>3.7264901288456279E-4</v>
      </c>
    </row>
    <row r="147" spans="2:13" x14ac:dyDescent="0.25">
      <c r="B147" s="168" t="s">
        <v>145</v>
      </c>
      <c r="C147" s="169">
        <f t="shared" ref="C147:H147" si="76">C139-SUM(C140:C146)</f>
        <v>24580</v>
      </c>
      <c r="D147" s="169">
        <f t="shared" si="76"/>
        <v>27367</v>
      </c>
      <c r="E147" s="169">
        <f t="shared" si="76"/>
        <v>14035</v>
      </c>
      <c r="F147" s="169">
        <f t="shared" si="76"/>
        <v>44408</v>
      </c>
      <c r="G147" s="169">
        <f t="shared" si="76"/>
        <v>47744</v>
      </c>
      <c r="H147" s="169">
        <f t="shared" si="76"/>
        <v>52208</v>
      </c>
      <c r="I147" s="171">
        <f t="shared" si="75"/>
        <v>9.3498659517426308E-2</v>
      </c>
      <c r="J147" s="170">
        <f t="shared" si="72"/>
        <v>0.90769905360470649</v>
      </c>
      <c r="K147" s="168">
        <f>H147-G147</f>
        <v>4464</v>
      </c>
      <c r="L147" s="169">
        <f t="shared" si="74"/>
        <v>24841</v>
      </c>
      <c r="M147" s="170">
        <f t="shared" si="71"/>
        <v>1.4562320108291357E-2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C150+C153</f>
        <v>102432</v>
      </c>
      <c r="D149" s="176">
        <f t="shared" ref="D149:H149" si="77">D150+D153</f>
        <v>101682</v>
      </c>
      <c r="E149" s="176">
        <f t="shared" si="77"/>
        <v>33173</v>
      </c>
      <c r="F149" s="176">
        <f t="shared" si="77"/>
        <v>88252</v>
      </c>
      <c r="G149" s="176">
        <f t="shared" si="77"/>
        <v>93505</v>
      </c>
      <c r="H149" s="176">
        <f t="shared" si="77"/>
        <v>96698</v>
      </c>
      <c r="I149" s="177">
        <f>IFERROR(H149/G149-1,"-")</f>
        <v>3.4147906529062633E-2</v>
      </c>
      <c r="J149" s="177">
        <f>IFERROR(H149/D149-1,"-")</f>
        <v>-4.9015558309238649E-2</v>
      </c>
      <c r="K149" s="176">
        <f>H149-G149</f>
        <v>3193</v>
      </c>
      <c r="L149" s="176">
        <f>H149-D149</f>
        <v>-4984</v>
      </c>
      <c r="M149" s="177">
        <f t="shared" ref="M149:M161" si="78">H149/H$9</f>
        <v>2.6971866952029529E-2</v>
      </c>
    </row>
    <row r="150" spans="2:13" x14ac:dyDescent="0.25">
      <c r="B150" s="157" t="s">
        <v>97</v>
      </c>
      <c r="C150" s="158">
        <v>43524</v>
      </c>
      <c r="D150" s="158">
        <v>46214</v>
      </c>
      <c r="E150" s="158">
        <v>15912</v>
      </c>
      <c r="F150" s="158">
        <v>48579</v>
      </c>
      <c r="G150" s="158">
        <v>49394</v>
      </c>
      <c r="H150" s="158">
        <v>45290</v>
      </c>
      <c r="I150" s="160">
        <f>IFERROR(H150/G150-1,"-")</f>
        <v>-8.3087014617159949E-2</v>
      </c>
      <c r="J150" s="159">
        <f t="shared" ref="J150:J161" si="79">IFERROR(H150/D150-1,"-")</f>
        <v>-1.9993941229930368E-2</v>
      </c>
      <c r="K150" s="157">
        <f t="shared" ref="K150:K160" si="80">H150-G150</f>
        <v>-4104</v>
      </c>
      <c r="L150" s="158">
        <f t="shared" ref="L150:L161" si="81">H150-D150</f>
        <v>-924</v>
      </c>
      <c r="M150" s="159">
        <f t="shared" si="78"/>
        <v>1.2632689965225935E-2</v>
      </c>
    </row>
    <row r="151" spans="2:13" x14ac:dyDescent="0.25">
      <c r="B151" s="162" t="s">
        <v>103</v>
      </c>
      <c r="C151" s="163">
        <v>26925</v>
      </c>
      <c r="D151" s="163">
        <v>28547</v>
      </c>
      <c r="E151" s="163">
        <v>9256</v>
      </c>
      <c r="F151" s="163">
        <v>35560</v>
      </c>
      <c r="G151" s="163">
        <v>37060</v>
      </c>
      <c r="H151" s="163">
        <v>31334</v>
      </c>
      <c r="I151" s="165">
        <f>IFERROR(H151/G151-1,"-")</f>
        <v>-0.15450620615218569</v>
      </c>
      <c r="J151" s="164">
        <f t="shared" si="79"/>
        <v>9.7628472343854078E-2</v>
      </c>
      <c r="K151" s="162">
        <f t="shared" si="80"/>
        <v>-5726</v>
      </c>
      <c r="L151" s="163">
        <f t="shared" si="81"/>
        <v>2787</v>
      </c>
      <c r="M151" s="164">
        <f t="shared" si="78"/>
        <v>8.7399582108719231E-3</v>
      </c>
    </row>
    <row r="152" spans="2:13" x14ac:dyDescent="0.25">
      <c r="B152" s="162" t="s">
        <v>100</v>
      </c>
      <c r="C152" s="163">
        <v>16599</v>
      </c>
      <c r="D152" s="163">
        <v>17667</v>
      </c>
      <c r="E152" s="163">
        <v>6656</v>
      </c>
      <c r="F152" s="163">
        <v>13019</v>
      </c>
      <c r="G152" s="163">
        <v>12334</v>
      </c>
      <c r="H152" s="163">
        <v>13956</v>
      </c>
      <c r="I152" s="165">
        <f>IFERROR(H152/G152-1,"-")</f>
        <v>0.13150640505918609</v>
      </c>
      <c r="J152" s="164">
        <f t="shared" si="79"/>
        <v>-0.21005264051621664</v>
      </c>
      <c r="K152" s="162">
        <f t="shared" si="80"/>
        <v>1622</v>
      </c>
      <c r="L152" s="163">
        <f t="shared" si="81"/>
        <v>-3711</v>
      </c>
      <c r="M152" s="164">
        <f t="shared" si="78"/>
        <v>3.8927317543540102E-3</v>
      </c>
    </row>
    <row r="153" spans="2:13" x14ac:dyDescent="0.25">
      <c r="B153" s="157" t="s">
        <v>107</v>
      </c>
      <c r="C153" s="158">
        <v>58908</v>
      </c>
      <c r="D153" s="158">
        <v>55468</v>
      </c>
      <c r="E153" s="158">
        <v>17261</v>
      </c>
      <c r="F153" s="158">
        <v>39673</v>
      </c>
      <c r="G153" s="158">
        <v>44111</v>
      </c>
      <c r="H153" s="158">
        <v>51408</v>
      </c>
      <c r="I153" s="160">
        <f>IFERROR(H153/G153-1,"-")</f>
        <v>0.16542359048763355</v>
      </c>
      <c r="J153" s="159">
        <f t="shared" si="79"/>
        <v>-7.3195355880868229E-2</v>
      </c>
      <c r="K153" s="157">
        <f t="shared" si="80"/>
        <v>7297</v>
      </c>
      <c r="L153" s="158">
        <f t="shared" si="81"/>
        <v>-4060</v>
      </c>
      <c r="M153" s="159">
        <f t="shared" si="78"/>
        <v>1.4339176986803594E-2</v>
      </c>
    </row>
    <row r="154" spans="2:13" x14ac:dyDescent="0.25">
      <c r="B154" s="162" t="s">
        <v>110</v>
      </c>
      <c r="C154" s="163">
        <v>18131</v>
      </c>
      <c r="D154" s="163">
        <v>17306</v>
      </c>
      <c r="E154" s="163">
        <v>5088</v>
      </c>
      <c r="F154" s="163">
        <v>14901</v>
      </c>
      <c r="G154" s="163">
        <v>14713</v>
      </c>
      <c r="H154" s="163">
        <v>16286</v>
      </c>
      <c r="I154" s="165">
        <f t="shared" ref="I154:I161" si="82">IFERROR(H154/G154-1,"-")</f>
        <v>0.10691225446883701</v>
      </c>
      <c r="J154" s="164">
        <f t="shared" si="79"/>
        <v>-5.8939096267190516E-2</v>
      </c>
      <c r="K154" s="162">
        <f t="shared" si="80"/>
        <v>1573</v>
      </c>
      <c r="L154" s="163">
        <f t="shared" si="81"/>
        <v>-1020</v>
      </c>
      <c r="M154" s="164">
        <f t="shared" si="78"/>
        <v>4.542636095687118E-3</v>
      </c>
    </row>
    <row r="155" spans="2:13" x14ac:dyDescent="0.25">
      <c r="B155" s="162" t="s">
        <v>113</v>
      </c>
      <c r="C155" s="163">
        <v>16521</v>
      </c>
      <c r="D155" s="163">
        <v>13273</v>
      </c>
      <c r="E155" s="163">
        <v>4122</v>
      </c>
      <c r="F155" s="163">
        <v>7390</v>
      </c>
      <c r="G155" s="163">
        <v>7791</v>
      </c>
      <c r="H155" s="163">
        <v>7560</v>
      </c>
      <c r="I155" s="165">
        <f t="shared" si="82"/>
        <v>-2.9649595687331498E-2</v>
      </c>
      <c r="J155" s="164">
        <f t="shared" si="79"/>
        <v>-0.43042266254802986</v>
      </c>
      <c r="K155" s="162">
        <f t="shared" si="80"/>
        <v>-231</v>
      </c>
      <c r="L155" s="163">
        <f t="shared" si="81"/>
        <v>-5713</v>
      </c>
      <c r="M155" s="164">
        <f t="shared" si="78"/>
        <v>2.1087024980593521E-3</v>
      </c>
    </row>
    <row r="156" spans="2:13" x14ac:dyDescent="0.25">
      <c r="B156" s="162" t="s">
        <v>116</v>
      </c>
      <c r="C156" s="163">
        <v>9496</v>
      </c>
      <c r="D156" s="163">
        <v>8480</v>
      </c>
      <c r="E156" s="163">
        <v>2010</v>
      </c>
      <c r="F156" s="163">
        <v>4956</v>
      </c>
      <c r="G156" s="163">
        <v>7325</v>
      </c>
      <c r="H156" s="163">
        <v>9288</v>
      </c>
      <c r="I156" s="165">
        <f t="shared" si="82"/>
        <v>0.26798634812286681</v>
      </c>
      <c r="J156" s="164">
        <f t="shared" si="79"/>
        <v>9.5283018867924563E-2</v>
      </c>
      <c r="K156" s="162">
        <f t="shared" si="80"/>
        <v>1963</v>
      </c>
      <c r="L156" s="163">
        <f t="shared" si="81"/>
        <v>808</v>
      </c>
      <c r="M156" s="164">
        <f t="shared" si="78"/>
        <v>2.5906916404729182E-3</v>
      </c>
    </row>
    <row r="157" spans="2:13" x14ac:dyDescent="0.25">
      <c r="B157" s="162" t="s">
        <v>123</v>
      </c>
      <c r="C157" s="163">
        <v>1040</v>
      </c>
      <c r="D157" s="163">
        <v>1192</v>
      </c>
      <c r="E157" s="163">
        <v>539</v>
      </c>
      <c r="F157" s="163">
        <v>1245</v>
      </c>
      <c r="G157" s="163">
        <v>1110</v>
      </c>
      <c r="H157" s="163">
        <v>1459</v>
      </c>
      <c r="I157" s="165">
        <f t="shared" si="82"/>
        <v>0.31441441441441431</v>
      </c>
      <c r="J157" s="164">
        <f t="shared" si="79"/>
        <v>0.22399328859060397</v>
      </c>
      <c r="K157" s="162">
        <f t="shared" si="80"/>
        <v>349</v>
      </c>
      <c r="L157" s="163">
        <f t="shared" si="81"/>
        <v>267</v>
      </c>
      <c r="M157" s="164">
        <f t="shared" si="78"/>
        <v>4.069572678133062E-4</v>
      </c>
    </row>
    <row r="158" spans="2:13" x14ac:dyDescent="0.25">
      <c r="B158" s="162" t="s">
        <v>119</v>
      </c>
      <c r="C158" s="163">
        <v>1936</v>
      </c>
      <c r="D158" s="163">
        <v>2489</v>
      </c>
      <c r="E158" s="163">
        <v>1123</v>
      </c>
      <c r="F158" s="163">
        <v>2549</v>
      </c>
      <c r="G158" s="163">
        <v>2405</v>
      </c>
      <c r="H158" s="163">
        <v>2794</v>
      </c>
      <c r="I158" s="165">
        <f t="shared" si="82"/>
        <v>0.1617463617463617</v>
      </c>
      <c r="J158" s="164">
        <f t="shared" si="79"/>
        <v>0.12253917235837686</v>
      </c>
      <c r="K158" s="162">
        <f t="shared" si="80"/>
        <v>389</v>
      </c>
      <c r="L158" s="163">
        <f t="shared" si="81"/>
        <v>305</v>
      </c>
      <c r="M158" s="164">
        <f t="shared" si="78"/>
        <v>7.7932735179600922E-4</v>
      </c>
    </row>
    <row r="159" spans="2:13" x14ac:dyDescent="0.25">
      <c r="B159" s="162" t="s">
        <v>128</v>
      </c>
      <c r="C159" s="163">
        <v>293</v>
      </c>
      <c r="D159" s="163">
        <v>340</v>
      </c>
      <c r="E159" s="163">
        <v>218</v>
      </c>
      <c r="F159" s="163">
        <v>303</v>
      </c>
      <c r="G159" s="163">
        <v>289</v>
      </c>
      <c r="H159" s="163">
        <v>299</v>
      </c>
      <c r="I159" s="165">
        <f t="shared" si="82"/>
        <v>3.460207612456756E-2</v>
      </c>
      <c r="J159" s="164">
        <f t="shared" si="79"/>
        <v>-0.12058823529411766</v>
      </c>
      <c r="K159" s="162">
        <f t="shared" si="80"/>
        <v>10</v>
      </c>
      <c r="L159" s="163">
        <f t="shared" si="81"/>
        <v>-41</v>
      </c>
      <c r="M159" s="164">
        <f t="shared" si="78"/>
        <v>8.33997416560511E-5</v>
      </c>
    </row>
    <row r="160" spans="2:13" x14ac:dyDescent="0.25">
      <c r="B160" s="162" t="s">
        <v>131</v>
      </c>
      <c r="C160" s="163">
        <v>844</v>
      </c>
      <c r="D160" s="163">
        <v>649</v>
      </c>
      <c r="E160" s="163">
        <v>283</v>
      </c>
      <c r="F160" s="163">
        <v>455</v>
      </c>
      <c r="G160" s="163">
        <v>599</v>
      </c>
      <c r="H160" s="163">
        <v>430</v>
      </c>
      <c r="I160" s="165">
        <f t="shared" si="82"/>
        <v>-0.28213689482470783</v>
      </c>
      <c r="J160" s="164">
        <f t="shared" si="79"/>
        <v>-0.33744221879815095</v>
      </c>
      <c r="K160" s="162">
        <f t="shared" si="80"/>
        <v>-169</v>
      </c>
      <c r="L160" s="163">
        <f t="shared" si="81"/>
        <v>-219</v>
      </c>
      <c r="M160" s="164">
        <f t="shared" si="78"/>
        <v>1.1993942779967214E-4</v>
      </c>
    </row>
    <row r="161" spans="2:13" x14ac:dyDescent="0.25">
      <c r="B161" s="168" t="s">
        <v>145</v>
      </c>
      <c r="C161" s="169">
        <f t="shared" ref="C161:H161" si="83">C153-SUM(C154:C160)</f>
        <v>10647</v>
      </c>
      <c r="D161" s="169">
        <f t="shared" si="83"/>
        <v>11739</v>
      </c>
      <c r="E161" s="169">
        <f t="shared" si="83"/>
        <v>3878</v>
      </c>
      <c r="F161" s="169">
        <f t="shared" si="83"/>
        <v>7874</v>
      </c>
      <c r="G161" s="169">
        <f t="shared" si="83"/>
        <v>9879</v>
      </c>
      <c r="H161" s="169">
        <f t="shared" si="83"/>
        <v>13292</v>
      </c>
      <c r="I161" s="171">
        <f t="shared" si="82"/>
        <v>0.34548031177244654</v>
      </c>
      <c r="J161" s="170">
        <f t="shared" si="79"/>
        <v>0.13229406252662068</v>
      </c>
      <c r="K161" s="168">
        <f>H161-G161</f>
        <v>3413</v>
      </c>
      <c r="L161" s="169">
        <f t="shared" si="81"/>
        <v>1553</v>
      </c>
      <c r="M161" s="170">
        <f t="shared" si="78"/>
        <v>3.7075229635191677E-3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EF30-435F-4196-A793-EC9A3CDAEF5D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270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263</v>
      </c>
      <c r="D7" s="172" t="s">
        <v>264</v>
      </c>
      <c r="E7" s="172" t="s">
        <v>265</v>
      </c>
      <c r="F7" s="172" t="s">
        <v>266</v>
      </c>
      <c r="G7" s="172" t="s">
        <v>267</v>
      </c>
      <c r="H7" s="172" t="s">
        <v>268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263</v>
      </c>
      <c r="R7" s="172" t="s">
        <v>264</v>
      </c>
      <c r="S7" s="172" t="s">
        <v>265</v>
      </c>
      <c r="T7" s="172" t="s">
        <v>266</v>
      </c>
      <c r="U7" s="172" t="s">
        <v>267</v>
      </c>
      <c r="V7" s="172" t="s">
        <v>268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52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1122894</v>
      </c>
      <c r="D9" s="176">
        <f t="shared" ref="D9:H9" si="0">D10+D13</f>
        <v>1067570</v>
      </c>
      <c r="E9" s="176">
        <f t="shared" si="0"/>
        <v>326656</v>
      </c>
      <c r="F9" s="176">
        <f t="shared" si="0"/>
        <v>808801</v>
      </c>
      <c r="G9" s="176">
        <f t="shared" si="0"/>
        <v>912644</v>
      </c>
      <c r="H9" s="176">
        <f t="shared" si="0"/>
        <v>1003054</v>
      </c>
      <c r="I9" s="177">
        <f>IFERROR(H9/G9-1,"-")</f>
        <v>9.9063818969937989E-2</v>
      </c>
      <c r="J9" s="177">
        <f>IFERROR(H9/D9-1,"-")</f>
        <v>-6.0432571166293525E-2</v>
      </c>
      <c r="K9" s="176">
        <f>H9-G9</f>
        <v>90410</v>
      </c>
      <c r="L9" s="176">
        <f>H9-D9</f>
        <v>-64516</v>
      </c>
      <c r="M9" s="177">
        <f t="shared" ref="M9:M21" si="1">H9/H$9</f>
        <v>1</v>
      </c>
      <c r="P9" s="154" t="s">
        <v>68</v>
      </c>
      <c r="Q9" s="176">
        <f>Q10+Q13</f>
        <v>85504</v>
      </c>
      <c r="R9" s="176">
        <f t="shared" ref="R9:V9" si="2">R10+R13</f>
        <v>58862</v>
      </c>
      <c r="S9" s="176">
        <f t="shared" si="2"/>
        <v>16780</v>
      </c>
      <c r="T9" s="176">
        <f t="shared" si="2"/>
        <v>36760</v>
      </c>
      <c r="U9" s="176">
        <f t="shared" si="2"/>
        <v>40747</v>
      </c>
      <c r="V9" s="176">
        <f t="shared" si="2"/>
        <v>42275</v>
      </c>
      <c r="W9" s="177">
        <f>IFERROR(V9/U9-1,"-")</f>
        <v>3.7499693228949305E-2</v>
      </c>
      <c r="X9" s="177">
        <f>IFERROR(V9/R9-1,"-")</f>
        <v>-0.28179470626210457</v>
      </c>
      <c r="Y9" s="176">
        <f>V9-U9</f>
        <v>1528</v>
      </c>
      <c r="Z9" s="176">
        <f>V9-R9</f>
        <v>-16587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180003</v>
      </c>
      <c r="D10" s="158">
        <v>166199</v>
      </c>
      <c r="E10" s="158">
        <v>69877</v>
      </c>
      <c r="F10" s="158">
        <v>139589</v>
      </c>
      <c r="G10" s="158">
        <v>144299</v>
      </c>
      <c r="H10" s="158">
        <v>152849</v>
      </c>
      <c r="I10" s="160">
        <f>IFERROR(H10/G10-1,"-")</f>
        <v>5.925196986812109E-2</v>
      </c>
      <c r="J10" s="159">
        <f t="shared" ref="J10:J21" si="4">IFERROR(H10/D10-1,"-")</f>
        <v>-8.0325393052906424E-2</v>
      </c>
      <c r="K10" s="157">
        <f t="shared" ref="K10:K20" si="5">H10-G10</f>
        <v>8550</v>
      </c>
      <c r="L10" s="158">
        <f t="shared" ref="L10:L21" si="6">H10-D10</f>
        <v>-13350</v>
      </c>
      <c r="M10" s="159">
        <f t="shared" si="1"/>
        <v>0.15238362042322745</v>
      </c>
      <c r="P10" s="157" t="s">
        <v>97</v>
      </c>
      <c r="Q10" s="158">
        <v>18334</v>
      </c>
      <c r="R10" s="158">
        <v>9465</v>
      </c>
      <c r="S10" s="158">
        <v>3268</v>
      </c>
      <c r="T10" s="158">
        <v>6996</v>
      </c>
      <c r="U10" s="158">
        <v>8149</v>
      </c>
      <c r="V10" s="158">
        <v>7081</v>
      </c>
      <c r="W10" s="160">
        <f>IFERROR(V10/U10-1,"-")</f>
        <v>-0.13105902564731864</v>
      </c>
      <c r="X10" s="159">
        <f t="shared" ref="X10:X21" si="7">IFERROR(V10/R10-1,"-")</f>
        <v>-0.25187533016376118</v>
      </c>
      <c r="Y10" s="157">
        <f t="shared" ref="Y10:Y20" si="8">V10-U10</f>
        <v>-1068</v>
      </c>
      <c r="Z10" s="158">
        <f t="shared" ref="Z10:Z21" si="9">V10-R10</f>
        <v>-2384</v>
      </c>
      <c r="AA10" s="159">
        <f t="shared" si="3"/>
        <v>0.16749852158486103</v>
      </c>
    </row>
    <row r="11" spans="1:27" x14ac:dyDescent="0.25">
      <c r="A11" s="161" t="s">
        <v>100</v>
      </c>
      <c r="B11" s="162" t="s">
        <v>103</v>
      </c>
      <c r="C11" s="163">
        <v>95614</v>
      </c>
      <c r="D11" s="163">
        <v>92574</v>
      </c>
      <c r="E11" s="163">
        <v>49661</v>
      </c>
      <c r="F11" s="163">
        <v>82781</v>
      </c>
      <c r="G11" s="163">
        <v>81092</v>
      </c>
      <c r="H11" s="163">
        <v>74558</v>
      </c>
      <c r="I11" s="165">
        <f>IFERROR(H11/G11-1,"-")</f>
        <v>-8.0575149213239272E-2</v>
      </c>
      <c r="J11" s="164">
        <f t="shared" si="4"/>
        <v>-0.19461187806511548</v>
      </c>
      <c r="K11" s="162">
        <f t="shared" si="5"/>
        <v>-6534</v>
      </c>
      <c r="L11" s="163">
        <f t="shared" si="6"/>
        <v>-18016</v>
      </c>
      <c r="M11" s="164">
        <f t="shared" si="1"/>
        <v>7.4330993146929272E-2</v>
      </c>
      <c r="P11" s="162" t="s">
        <v>103</v>
      </c>
      <c r="Q11" s="163">
        <v>15288</v>
      </c>
      <c r="R11" s="163">
        <v>7076</v>
      </c>
      <c r="S11" s="163">
        <v>2718</v>
      </c>
      <c r="T11" s="163">
        <v>4967</v>
      </c>
      <c r="U11" s="163">
        <v>5721</v>
      </c>
      <c r="V11" s="163">
        <v>5033</v>
      </c>
      <c r="W11" s="165">
        <f>IFERROR(V11/U11-1,"-")</f>
        <v>-0.12025869603216222</v>
      </c>
      <c r="X11" s="164">
        <f t="shared" si="7"/>
        <v>-0.28872244205765973</v>
      </c>
      <c r="Y11" s="162">
        <f t="shared" si="8"/>
        <v>-688</v>
      </c>
      <c r="Z11" s="163">
        <f t="shared" si="9"/>
        <v>-2043</v>
      </c>
      <c r="AA11" s="164">
        <f>V11/V$9</f>
        <v>0.11905381431105855</v>
      </c>
    </row>
    <row r="12" spans="1:27" x14ac:dyDescent="0.25">
      <c r="A12" s="1"/>
      <c r="B12" s="162" t="s">
        <v>100</v>
      </c>
      <c r="C12" s="163">
        <v>84389</v>
      </c>
      <c r="D12" s="163">
        <v>73625</v>
      </c>
      <c r="E12" s="163">
        <v>20216</v>
      </c>
      <c r="F12" s="163">
        <v>56808</v>
      </c>
      <c r="G12" s="163">
        <v>63207</v>
      </c>
      <c r="H12" s="163">
        <v>78291</v>
      </c>
      <c r="I12" s="165">
        <f>IFERROR(H12/G12-1,"-")</f>
        <v>0.23864445393706402</v>
      </c>
      <c r="J12" s="164">
        <f t="shared" si="4"/>
        <v>6.337521222410869E-2</v>
      </c>
      <c r="K12" s="162">
        <f t="shared" si="5"/>
        <v>15084</v>
      </c>
      <c r="L12" s="163">
        <f t="shared" si="6"/>
        <v>4666</v>
      </c>
      <c r="M12" s="164">
        <f t="shared" si="1"/>
        <v>7.8052627276298192E-2</v>
      </c>
      <c r="P12" s="162" t="s">
        <v>100</v>
      </c>
      <c r="Q12" s="163">
        <v>3046</v>
      </c>
      <c r="R12" s="163">
        <v>2389</v>
      </c>
      <c r="S12" s="163">
        <v>550</v>
      </c>
      <c r="T12" s="163">
        <v>2029</v>
      </c>
      <c r="U12" s="163">
        <v>2428</v>
      </c>
      <c r="V12" s="163">
        <v>2048</v>
      </c>
      <c r="W12" s="165">
        <f>IFERROR(V12/U12-1,"-")</f>
        <v>-0.15650741350906094</v>
      </c>
      <c r="X12" s="164">
        <f t="shared" si="7"/>
        <v>-0.14273754709083297</v>
      </c>
      <c r="Y12" s="162">
        <f t="shared" si="8"/>
        <v>-380</v>
      </c>
      <c r="Z12" s="163">
        <f t="shared" si="9"/>
        <v>-341</v>
      </c>
      <c r="AA12" s="164">
        <f t="shared" si="3"/>
        <v>4.8444707273802484E-2</v>
      </c>
    </row>
    <row r="13" spans="1:27" s="56" customFormat="1" x14ac:dyDescent="0.25">
      <c r="B13" s="157" t="s">
        <v>107</v>
      </c>
      <c r="C13" s="158">
        <v>942891</v>
      </c>
      <c r="D13" s="158">
        <v>901371</v>
      </c>
      <c r="E13" s="158">
        <v>256779</v>
      </c>
      <c r="F13" s="158">
        <v>669212</v>
      </c>
      <c r="G13" s="158">
        <v>768345</v>
      </c>
      <c r="H13" s="158">
        <v>850205</v>
      </c>
      <c r="I13" s="160">
        <f>IFERROR(H13/G13-1,"-")</f>
        <v>0.10654068159485641</v>
      </c>
      <c r="J13" s="159">
        <f t="shared" si="4"/>
        <v>-5.6764639643387738E-2</v>
      </c>
      <c r="K13" s="157">
        <f t="shared" si="5"/>
        <v>81860</v>
      </c>
      <c r="L13" s="158">
        <f t="shared" si="6"/>
        <v>-51166</v>
      </c>
      <c r="M13" s="159">
        <f t="shared" si="1"/>
        <v>0.84761637957677249</v>
      </c>
      <c r="P13" s="157" t="s">
        <v>107</v>
      </c>
      <c r="Q13" s="158">
        <v>67170</v>
      </c>
      <c r="R13" s="158">
        <v>49397</v>
      </c>
      <c r="S13" s="158">
        <v>13512</v>
      </c>
      <c r="T13" s="158">
        <v>29764</v>
      </c>
      <c r="U13" s="158">
        <v>32598</v>
      </c>
      <c r="V13" s="158">
        <v>35194</v>
      </c>
      <c r="W13" s="160">
        <f>IFERROR(V13/U13-1,"-")</f>
        <v>7.9636787532977538E-2</v>
      </c>
      <c r="X13" s="159">
        <f t="shared" si="7"/>
        <v>-0.2875275826467194</v>
      </c>
      <c r="Y13" s="157">
        <f t="shared" si="8"/>
        <v>2596</v>
      </c>
      <c r="Z13" s="158">
        <f t="shared" si="9"/>
        <v>-14203</v>
      </c>
      <c r="AA13" s="159">
        <f t="shared" si="3"/>
        <v>0.832501478415139</v>
      </c>
    </row>
    <row r="14" spans="1:27" s="56" customFormat="1" x14ac:dyDescent="0.25">
      <c r="B14" s="162" t="s">
        <v>110</v>
      </c>
      <c r="C14" s="163">
        <v>506483</v>
      </c>
      <c r="D14" s="163">
        <v>492434</v>
      </c>
      <c r="E14" s="163">
        <v>107238</v>
      </c>
      <c r="F14" s="163">
        <v>331767</v>
      </c>
      <c r="G14" s="163">
        <v>401834</v>
      </c>
      <c r="H14" s="163">
        <v>460786</v>
      </c>
      <c r="I14" s="165">
        <f t="shared" ref="I14:I21" si="10">IFERROR(H14/G14-1,"-")</f>
        <v>0.14670734681485387</v>
      </c>
      <c r="J14" s="164">
        <f t="shared" si="4"/>
        <v>-6.4268511110118332E-2</v>
      </c>
      <c r="K14" s="162">
        <f t="shared" si="5"/>
        <v>58952</v>
      </c>
      <c r="L14" s="163">
        <f t="shared" si="6"/>
        <v>-31648</v>
      </c>
      <c r="M14" s="164">
        <f t="shared" si="1"/>
        <v>0.45938304418306491</v>
      </c>
      <c r="P14" s="162" t="s">
        <v>110</v>
      </c>
      <c r="Q14" s="163">
        <v>37806</v>
      </c>
      <c r="R14" s="163">
        <v>25726</v>
      </c>
      <c r="S14" s="163">
        <v>6534</v>
      </c>
      <c r="T14" s="163">
        <v>11538</v>
      </c>
      <c r="U14" s="163">
        <v>13247</v>
      </c>
      <c r="V14" s="163">
        <v>15330</v>
      </c>
      <c r="W14" s="165">
        <f t="shared" ref="W14:W21" si="11">IFERROR(V14/U14-1,"-")</f>
        <v>0.15724314939231521</v>
      </c>
      <c r="X14" s="164">
        <f t="shared" si="7"/>
        <v>-0.4041047967037239</v>
      </c>
      <c r="Y14" s="162">
        <f t="shared" si="8"/>
        <v>2083</v>
      </c>
      <c r="Z14" s="163">
        <f t="shared" si="9"/>
        <v>-10396</v>
      </c>
      <c r="AA14" s="164">
        <f t="shared" si="3"/>
        <v>0.36262566528681256</v>
      </c>
    </row>
    <row r="15" spans="1:27" x14ac:dyDescent="0.25">
      <c r="A15" s="1"/>
      <c r="B15" s="162" t="s">
        <v>113</v>
      </c>
      <c r="C15" s="163">
        <v>78742</v>
      </c>
      <c r="D15" s="163">
        <v>62140</v>
      </c>
      <c r="E15" s="163">
        <v>19065</v>
      </c>
      <c r="F15" s="163">
        <v>36220</v>
      </c>
      <c r="G15" s="163">
        <v>38567</v>
      </c>
      <c r="H15" s="163">
        <v>44157</v>
      </c>
      <c r="I15" s="165">
        <f t="shared" si="10"/>
        <v>0.14494256747997003</v>
      </c>
      <c r="J15" s="164">
        <f t="shared" si="4"/>
        <v>-0.28939491470872225</v>
      </c>
      <c r="K15" s="162">
        <f t="shared" si="5"/>
        <v>5590</v>
      </c>
      <c r="L15" s="163">
        <f t="shared" si="6"/>
        <v>-17983</v>
      </c>
      <c r="M15" s="164">
        <f t="shared" si="1"/>
        <v>4.4022555116673676E-2</v>
      </c>
      <c r="P15" s="162" t="s">
        <v>113</v>
      </c>
      <c r="Q15" s="163">
        <v>2718</v>
      </c>
      <c r="R15" s="163">
        <v>1997</v>
      </c>
      <c r="S15" s="163">
        <v>737</v>
      </c>
      <c r="T15" s="163">
        <v>2252</v>
      </c>
      <c r="U15" s="163">
        <v>2056</v>
      </c>
      <c r="V15" s="163">
        <v>2151</v>
      </c>
      <c r="W15" s="165">
        <f t="shared" si="11"/>
        <v>4.620622568093391E-2</v>
      </c>
      <c r="X15" s="164">
        <f t="shared" si="7"/>
        <v>7.7115673510265381E-2</v>
      </c>
      <c r="Y15" s="162">
        <f t="shared" si="8"/>
        <v>95</v>
      </c>
      <c r="Z15" s="163">
        <f t="shared" si="9"/>
        <v>154</v>
      </c>
      <c r="AA15" s="164">
        <f t="shared" si="3"/>
        <v>5.0881135422826733E-2</v>
      </c>
    </row>
    <row r="16" spans="1:27" x14ac:dyDescent="0.25">
      <c r="A16" s="1"/>
      <c r="B16" s="162" t="s">
        <v>116</v>
      </c>
      <c r="C16" s="163">
        <v>25508</v>
      </c>
      <c r="D16" s="163">
        <v>23829</v>
      </c>
      <c r="E16" s="163">
        <v>8578</v>
      </c>
      <c r="F16" s="163">
        <v>25472</v>
      </c>
      <c r="G16" s="163">
        <v>33505</v>
      </c>
      <c r="H16" s="163">
        <v>32694</v>
      </c>
      <c r="I16" s="165">
        <f t="shared" si="10"/>
        <v>-2.4205342486196102E-2</v>
      </c>
      <c r="J16" s="164">
        <f t="shared" si="4"/>
        <v>0.37202568299131311</v>
      </c>
      <c r="K16" s="162">
        <f t="shared" si="5"/>
        <v>-811</v>
      </c>
      <c r="L16" s="163">
        <f t="shared" si="6"/>
        <v>8865</v>
      </c>
      <c r="M16" s="164">
        <f t="shared" si="1"/>
        <v>3.259445652975812E-2</v>
      </c>
      <c r="P16" s="162" t="s">
        <v>116</v>
      </c>
      <c r="Q16" s="163">
        <v>6929</v>
      </c>
      <c r="R16" s="163">
        <v>2945</v>
      </c>
      <c r="S16" s="163">
        <v>641</v>
      </c>
      <c r="T16" s="163">
        <v>3218</v>
      </c>
      <c r="U16" s="163">
        <v>3572</v>
      </c>
      <c r="V16" s="163">
        <v>3492</v>
      </c>
      <c r="W16" s="165">
        <f t="shared" si="11"/>
        <v>-2.2396416573348232E-2</v>
      </c>
      <c r="X16" s="164">
        <f t="shared" si="7"/>
        <v>0.18573853989813238</v>
      </c>
      <c r="Y16" s="162">
        <f t="shared" si="8"/>
        <v>-80</v>
      </c>
      <c r="Z16" s="163">
        <f t="shared" si="9"/>
        <v>547</v>
      </c>
      <c r="AA16" s="164">
        <f t="shared" si="3"/>
        <v>8.2602010644588997E-2</v>
      </c>
    </row>
    <row r="17" spans="1:27" x14ac:dyDescent="0.25">
      <c r="A17" s="1"/>
      <c r="B17" s="162" t="s">
        <v>123</v>
      </c>
      <c r="C17" s="163">
        <v>40394</v>
      </c>
      <c r="D17" s="163">
        <v>40271</v>
      </c>
      <c r="E17" s="163">
        <v>11079</v>
      </c>
      <c r="F17" s="163">
        <v>40263</v>
      </c>
      <c r="G17" s="163">
        <v>39914</v>
      </c>
      <c r="H17" s="163">
        <v>40265</v>
      </c>
      <c r="I17" s="165">
        <f t="shared" si="10"/>
        <v>8.7939068998346137E-3</v>
      </c>
      <c r="J17" s="164">
        <f t="shared" si="4"/>
        <v>-1.4899058876116644E-4</v>
      </c>
      <c r="K17" s="162">
        <f t="shared" si="5"/>
        <v>351</v>
      </c>
      <c r="L17" s="163">
        <f t="shared" si="6"/>
        <v>-6</v>
      </c>
      <c r="M17" s="164">
        <f t="shared" si="1"/>
        <v>4.0142405094840357E-2</v>
      </c>
      <c r="P17" s="162" t="s">
        <v>123</v>
      </c>
      <c r="Q17" s="163">
        <v>1270</v>
      </c>
      <c r="R17" s="163">
        <v>1138</v>
      </c>
      <c r="S17" s="163">
        <v>374</v>
      </c>
      <c r="T17" s="163">
        <v>1476</v>
      </c>
      <c r="U17" s="163">
        <v>1303</v>
      </c>
      <c r="V17" s="163">
        <v>1097</v>
      </c>
      <c r="W17" s="165">
        <f t="shared" si="11"/>
        <v>-0.15809669992325404</v>
      </c>
      <c r="X17" s="164">
        <f t="shared" si="7"/>
        <v>-3.6028119507908629E-2</v>
      </c>
      <c r="Y17" s="162">
        <f t="shared" si="8"/>
        <v>-206</v>
      </c>
      <c r="Z17" s="163">
        <f t="shared" si="9"/>
        <v>-41</v>
      </c>
      <c r="AA17" s="164">
        <f t="shared" si="3"/>
        <v>2.5949142519219398E-2</v>
      </c>
    </row>
    <row r="18" spans="1:27" x14ac:dyDescent="0.25">
      <c r="A18" s="1"/>
      <c r="B18" s="162" t="s">
        <v>119</v>
      </c>
      <c r="C18" s="163">
        <v>13040</v>
      </c>
      <c r="D18" s="163">
        <v>11840</v>
      </c>
      <c r="E18" s="163">
        <v>5816</v>
      </c>
      <c r="F18" s="163">
        <v>12329</v>
      </c>
      <c r="G18" s="163">
        <v>13020</v>
      </c>
      <c r="H18" s="163">
        <v>13645</v>
      </c>
      <c r="I18" s="165">
        <f t="shared" si="10"/>
        <v>4.8003072196620478E-2</v>
      </c>
      <c r="J18" s="164">
        <f t="shared" si="4"/>
        <v>0.15244932432432434</v>
      </c>
      <c r="K18" s="162">
        <f t="shared" si="5"/>
        <v>625</v>
      </c>
      <c r="L18" s="163">
        <f t="shared" si="6"/>
        <v>1805</v>
      </c>
      <c r="M18" s="164">
        <f t="shared" si="1"/>
        <v>1.3603455048282545E-2</v>
      </c>
      <c r="P18" s="162" t="s">
        <v>119</v>
      </c>
      <c r="Q18" s="163">
        <v>617</v>
      </c>
      <c r="R18" s="163">
        <v>543</v>
      </c>
      <c r="S18" s="163">
        <v>223</v>
      </c>
      <c r="T18" s="163">
        <v>715</v>
      </c>
      <c r="U18" s="163">
        <v>583</v>
      </c>
      <c r="V18" s="163">
        <v>588</v>
      </c>
      <c r="W18" s="165">
        <f t="shared" si="11"/>
        <v>8.5763293310463506E-3</v>
      </c>
      <c r="X18" s="164">
        <f t="shared" si="7"/>
        <v>8.287292817679548E-2</v>
      </c>
      <c r="Y18" s="162">
        <f t="shared" si="8"/>
        <v>5</v>
      </c>
      <c r="Z18" s="163">
        <f t="shared" si="9"/>
        <v>45</v>
      </c>
      <c r="AA18" s="164">
        <f t="shared" si="3"/>
        <v>1.3908929627439386E-2</v>
      </c>
    </row>
    <row r="19" spans="1:27" x14ac:dyDescent="0.25">
      <c r="A19" s="161" t="s">
        <v>144</v>
      </c>
      <c r="B19" s="162" t="s">
        <v>128</v>
      </c>
      <c r="C19" s="163">
        <v>19803</v>
      </c>
      <c r="D19" s="163">
        <v>22566</v>
      </c>
      <c r="E19" s="163">
        <v>10431</v>
      </c>
      <c r="F19" s="163">
        <v>15444</v>
      </c>
      <c r="G19" s="163">
        <v>17504</v>
      </c>
      <c r="H19" s="163">
        <v>15762</v>
      </c>
      <c r="I19" s="165">
        <f t="shared" si="10"/>
        <v>-9.9520109689213876E-2</v>
      </c>
      <c r="J19" s="164">
        <f t="shared" si="4"/>
        <v>-0.3015155543738367</v>
      </c>
      <c r="K19" s="162">
        <f t="shared" si="5"/>
        <v>-1742</v>
      </c>
      <c r="L19" s="163">
        <f t="shared" si="6"/>
        <v>-6804</v>
      </c>
      <c r="M19" s="164">
        <f t="shared" si="1"/>
        <v>1.5714009415245839E-2</v>
      </c>
      <c r="P19" s="162" t="s">
        <v>128</v>
      </c>
      <c r="Q19" s="163">
        <v>685</v>
      </c>
      <c r="R19" s="163">
        <v>718</v>
      </c>
      <c r="S19" s="163">
        <v>382</v>
      </c>
      <c r="T19" s="163">
        <v>272</v>
      </c>
      <c r="U19" s="163">
        <v>326</v>
      </c>
      <c r="V19" s="163">
        <v>214</v>
      </c>
      <c r="W19" s="165">
        <f t="shared" si="11"/>
        <v>-0.34355828220858897</v>
      </c>
      <c r="X19" s="164">
        <f t="shared" si="7"/>
        <v>-0.70194986072423404</v>
      </c>
      <c r="Y19" s="162">
        <f t="shared" si="8"/>
        <v>-112</v>
      </c>
      <c r="Z19" s="163">
        <f t="shared" si="9"/>
        <v>-504</v>
      </c>
      <c r="AA19" s="164">
        <f t="shared" si="3"/>
        <v>5.0620934358367826E-3</v>
      </c>
    </row>
    <row r="20" spans="1:27" x14ac:dyDescent="0.25">
      <c r="A20" s="167" t="s">
        <v>145</v>
      </c>
      <c r="B20" s="162" t="s">
        <v>131</v>
      </c>
      <c r="C20" s="163">
        <v>37039</v>
      </c>
      <c r="D20" s="163">
        <v>31637</v>
      </c>
      <c r="E20" s="163">
        <v>16376</v>
      </c>
      <c r="F20" s="163">
        <v>13206</v>
      </c>
      <c r="G20" s="163">
        <v>17170</v>
      </c>
      <c r="H20" s="163">
        <v>19122</v>
      </c>
      <c r="I20" s="165">
        <f t="shared" si="10"/>
        <v>0.11368666278392547</v>
      </c>
      <c r="J20" s="164">
        <f t="shared" si="4"/>
        <v>-0.39558112336820817</v>
      </c>
      <c r="K20" s="162">
        <f t="shared" si="5"/>
        <v>1952</v>
      </c>
      <c r="L20" s="163">
        <f t="shared" si="6"/>
        <v>-12515</v>
      </c>
      <c r="M20" s="164">
        <f t="shared" si="1"/>
        <v>1.9063779218267411E-2</v>
      </c>
      <c r="P20" s="162" t="s">
        <v>131</v>
      </c>
      <c r="Q20" s="163">
        <v>3012</v>
      </c>
      <c r="R20" s="163">
        <v>1197</v>
      </c>
      <c r="S20" s="163">
        <v>656</v>
      </c>
      <c r="T20" s="163">
        <v>230</v>
      </c>
      <c r="U20" s="163">
        <v>355</v>
      </c>
      <c r="V20" s="163">
        <v>392</v>
      </c>
      <c r="W20" s="165">
        <f t="shared" si="11"/>
        <v>0.10422535211267614</v>
      </c>
      <c r="X20" s="164">
        <f t="shared" si="7"/>
        <v>-0.67251461988304095</v>
      </c>
      <c r="Y20" s="162">
        <f t="shared" si="8"/>
        <v>37</v>
      </c>
      <c r="Z20" s="163">
        <f t="shared" si="9"/>
        <v>-805</v>
      </c>
      <c r="AA20" s="164">
        <f t="shared" si="3"/>
        <v>9.2726197516262571E-3</v>
      </c>
    </row>
    <row r="21" spans="1:27" x14ac:dyDescent="0.25">
      <c r="B21" s="168" t="s">
        <v>145</v>
      </c>
      <c r="C21" s="169">
        <f t="shared" ref="C21:H21" si="12">C13-SUM(C14:C20)</f>
        <v>221882</v>
      </c>
      <c r="D21" s="169">
        <f t="shared" si="12"/>
        <v>216654</v>
      </c>
      <c r="E21" s="169">
        <f t="shared" si="12"/>
        <v>78196</v>
      </c>
      <c r="F21" s="169">
        <f t="shared" si="12"/>
        <v>194511</v>
      </c>
      <c r="G21" s="169">
        <f t="shared" si="12"/>
        <v>206831</v>
      </c>
      <c r="H21" s="169">
        <f t="shared" si="12"/>
        <v>223774</v>
      </c>
      <c r="I21" s="171">
        <f t="shared" si="10"/>
        <v>8.1917120741088034E-2</v>
      </c>
      <c r="J21" s="170">
        <f t="shared" si="4"/>
        <v>3.2863459709952192E-2</v>
      </c>
      <c r="K21" s="168">
        <f>H21-G21</f>
        <v>16943</v>
      </c>
      <c r="L21" s="169">
        <f t="shared" si="6"/>
        <v>7120</v>
      </c>
      <c r="M21" s="170">
        <f t="shared" si="1"/>
        <v>0.22309267497063967</v>
      </c>
      <c r="P21" s="168" t="s">
        <v>145</v>
      </c>
      <c r="Q21" s="169">
        <f t="shared" ref="Q21:V21" si="13">Q13-SUM(Q14:Q20)</f>
        <v>14133</v>
      </c>
      <c r="R21" s="169">
        <f t="shared" si="13"/>
        <v>15133</v>
      </c>
      <c r="S21" s="169">
        <f t="shared" si="13"/>
        <v>3965</v>
      </c>
      <c r="T21" s="169">
        <f t="shared" si="13"/>
        <v>10063</v>
      </c>
      <c r="U21" s="169">
        <f t="shared" si="13"/>
        <v>11156</v>
      </c>
      <c r="V21" s="169">
        <f t="shared" si="13"/>
        <v>11930</v>
      </c>
      <c r="W21" s="171">
        <f t="shared" si="11"/>
        <v>6.9379705987809182E-2</v>
      </c>
      <c r="X21" s="170">
        <f t="shared" si="7"/>
        <v>-0.21165664441948062</v>
      </c>
      <c r="Y21" s="168">
        <f>V21-U21</f>
        <v>774</v>
      </c>
      <c r="Z21" s="169">
        <f t="shared" si="9"/>
        <v>-3203</v>
      </c>
      <c r="AA21" s="170">
        <f t="shared" si="3"/>
        <v>0.28219988172678889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314919</v>
      </c>
      <c r="D23" s="176">
        <f t="shared" ref="D23:H23" si="14">D24+D27</f>
        <v>334917</v>
      </c>
      <c r="E23" s="176">
        <f t="shared" si="14"/>
        <v>88250</v>
      </c>
      <c r="F23" s="176">
        <f t="shared" si="14"/>
        <v>214850</v>
      </c>
      <c r="G23" s="176">
        <f t="shared" si="14"/>
        <v>283761</v>
      </c>
      <c r="H23" s="176">
        <f t="shared" si="14"/>
        <v>302063</v>
      </c>
      <c r="I23" s="177">
        <f>IFERROR(H23/G23-1,"-")</f>
        <v>6.4497940167958179E-2</v>
      </c>
      <c r="J23" s="177">
        <f>IFERROR(H23/D23-1,"-")</f>
        <v>-9.8095946159794778E-2</v>
      </c>
      <c r="K23" s="176">
        <f>H23-G23</f>
        <v>18302</v>
      </c>
      <c r="L23" s="176">
        <f>H23-D23</f>
        <v>-32854</v>
      </c>
      <c r="M23" s="177">
        <f t="shared" ref="M23:M35" si="15">H23/H$9</f>
        <v>0.30114330833634084</v>
      </c>
    </row>
    <row r="24" spans="1:27" x14ac:dyDescent="0.25">
      <c r="B24" s="157" t="s">
        <v>97</v>
      </c>
      <c r="C24" s="158">
        <v>25286</v>
      </c>
      <c r="D24" s="158">
        <v>36642</v>
      </c>
      <c r="E24" s="158">
        <v>17005</v>
      </c>
      <c r="F24" s="158">
        <v>29790</v>
      </c>
      <c r="G24" s="158">
        <v>34248</v>
      </c>
      <c r="H24" s="158">
        <v>29936</v>
      </c>
      <c r="I24" s="160">
        <f>IFERROR(H24/G24-1,"-")</f>
        <v>-0.1259051623452464</v>
      </c>
      <c r="J24" s="159">
        <f t="shared" ref="J24:J35" si="16">IFERROR(H24/D24-1,"-")</f>
        <v>-0.18301402761857977</v>
      </c>
      <c r="K24" s="157">
        <f t="shared" ref="K24:K34" si="17">H24-G24</f>
        <v>-4312</v>
      </c>
      <c r="L24" s="158">
        <f t="shared" ref="L24:L35" si="18">H24-D24</f>
        <v>-6706</v>
      </c>
      <c r="M24" s="159">
        <f t="shared" si="15"/>
        <v>2.984485381644458E-2</v>
      </c>
    </row>
    <row r="25" spans="1:27" x14ac:dyDescent="0.25">
      <c r="B25" s="162" t="s">
        <v>103</v>
      </c>
      <c r="C25" s="163">
        <v>16544</v>
      </c>
      <c r="D25" s="163">
        <v>26505</v>
      </c>
      <c r="E25" s="163">
        <v>14753</v>
      </c>
      <c r="F25" s="163">
        <v>16435</v>
      </c>
      <c r="G25" s="163">
        <v>18342</v>
      </c>
      <c r="H25" s="163">
        <v>15127</v>
      </c>
      <c r="I25" s="165">
        <f>IFERROR(H25/G25-1,"-")</f>
        <v>-0.17528077636026607</v>
      </c>
      <c r="J25" s="164">
        <f t="shared" si="16"/>
        <v>-0.4292774948122996</v>
      </c>
      <c r="K25" s="162">
        <f t="shared" si="17"/>
        <v>-3215</v>
      </c>
      <c r="L25" s="163">
        <f t="shared" si="18"/>
        <v>-11378</v>
      </c>
      <c r="M25" s="164">
        <f t="shared" si="15"/>
        <v>1.5080942800686703E-2</v>
      </c>
    </row>
    <row r="26" spans="1:27" x14ac:dyDescent="0.25">
      <c r="B26" s="162" t="s">
        <v>100</v>
      </c>
      <c r="C26" s="163">
        <v>8742</v>
      </c>
      <c r="D26" s="163">
        <v>10137</v>
      </c>
      <c r="E26" s="163">
        <v>2252</v>
      </c>
      <c r="F26" s="163">
        <v>13355</v>
      </c>
      <c r="G26" s="163">
        <v>15906</v>
      </c>
      <c r="H26" s="163">
        <v>14809</v>
      </c>
      <c r="I26" s="165">
        <f>IFERROR(H26/G26-1,"-")</f>
        <v>-6.8967685150257751E-2</v>
      </c>
      <c r="J26" s="164">
        <f t="shared" si="16"/>
        <v>0.46088586366775175</v>
      </c>
      <c r="K26" s="162">
        <f t="shared" si="17"/>
        <v>-1097</v>
      </c>
      <c r="L26" s="163">
        <f t="shared" si="18"/>
        <v>4672</v>
      </c>
      <c r="M26" s="164">
        <f t="shared" si="15"/>
        <v>1.4763911015757875E-2</v>
      </c>
    </row>
    <row r="27" spans="1:27" x14ac:dyDescent="0.25">
      <c r="B27" s="157" t="s">
        <v>107</v>
      </c>
      <c r="C27" s="158">
        <v>289633</v>
      </c>
      <c r="D27" s="158">
        <v>298275</v>
      </c>
      <c r="E27" s="158">
        <v>71245</v>
      </c>
      <c r="F27" s="158">
        <v>185060</v>
      </c>
      <c r="G27" s="158">
        <v>249513</v>
      </c>
      <c r="H27" s="158">
        <v>272127</v>
      </c>
      <c r="I27" s="160">
        <f>IFERROR(H27/G27-1,"-")</f>
        <v>9.0632552211708406E-2</v>
      </c>
      <c r="J27" s="159">
        <f t="shared" si="16"/>
        <v>-8.7664068393261241E-2</v>
      </c>
      <c r="K27" s="157">
        <f t="shared" si="17"/>
        <v>22614</v>
      </c>
      <c r="L27" s="158">
        <f t="shared" si="18"/>
        <v>-26148</v>
      </c>
      <c r="M27" s="159">
        <f t="shared" si="15"/>
        <v>0.27129845451989626</v>
      </c>
    </row>
    <row r="28" spans="1:27" x14ac:dyDescent="0.25">
      <c r="B28" s="162" t="s">
        <v>110</v>
      </c>
      <c r="C28" s="163">
        <v>177993</v>
      </c>
      <c r="D28" s="163">
        <v>180912</v>
      </c>
      <c r="E28" s="163">
        <v>37804</v>
      </c>
      <c r="F28" s="163">
        <v>100421</v>
      </c>
      <c r="G28" s="163">
        <v>143657</v>
      </c>
      <c r="H28" s="163">
        <v>163574</v>
      </c>
      <c r="I28" s="165">
        <f t="shared" ref="I28:I35" si="19">IFERROR(H28/G28-1,"-")</f>
        <v>0.13864273930264459</v>
      </c>
      <c r="J28" s="164">
        <f t="shared" si="16"/>
        <v>-9.5836649862916734E-2</v>
      </c>
      <c r="K28" s="162">
        <f t="shared" si="17"/>
        <v>19917</v>
      </c>
      <c r="L28" s="163">
        <f t="shared" si="18"/>
        <v>-17338</v>
      </c>
      <c r="M28" s="164">
        <f t="shared" si="15"/>
        <v>0.16307596599983651</v>
      </c>
    </row>
    <row r="29" spans="1:27" x14ac:dyDescent="0.25">
      <c r="B29" s="162" t="s">
        <v>113</v>
      </c>
      <c r="C29" s="163">
        <v>27235</v>
      </c>
      <c r="D29" s="163">
        <v>24436</v>
      </c>
      <c r="E29" s="163">
        <v>6205</v>
      </c>
      <c r="F29" s="163">
        <v>10588</v>
      </c>
      <c r="G29" s="163">
        <v>11713</v>
      </c>
      <c r="H29" s="163">
        <v>13264</v>
      </c>
      <c r="I29" s="165">
        <f t="shared" si="19"/>
        <v>0.13241697259455298</v>
      </c>
      <c r="J29" s="164">
        <f t="shared" si="16"/>
        <v>-0.45719430348665901</v>
      </c>
      <c r="K29" s="162">
        <f t="shared" si="17"/>
        <v>1551</v>
      </c>
      <c r="L29" s="163">
        <f t="shared" si="18"/>
        <v>-11172</v>
      </c>
      <c r="M29" s="164">
        <f t="shared" si="15"/>
        <v>1.3223615079547063E-2</v>
      </c>
    </row>
    <row r="30" spans="1:27" x14ac:dyDescent="0.25">
      <c r="B30" s="162" t="s">
        <v>116</v>
      </c>
      <c r="C30" s="163">
        <v>4568</v>
      </c>
      <c r="D30" s="163">
        <v>7852</v>
      </c>
      <c r="E30" s="163">
        <v>2700</v>
      </c>
      <c r="F30" s="163">
        <v>8627</v>
      </c>
      <c r="G30" s="163">
        <v>15488</v>
      </c>
      <c r="H30" s="163">
        <v>13632</v>
      </c>
      <c r="I30" s="165">
        <f t="shared" si="19"/>
        <v>-0.1198347107438017</v>
      </c>
      <c r="J30" s="164">
        <f t="shared" si="16"/>
        <v>0.73611818644931226</v>
      </c>
      <c r="K30" s="162">
        <f t="shared" si="17"/>
        <v>-1856</v>
      </c>
      <c r="L30" s="163">
        <f t="shared" si="18"/>
        <v>5780</v>
      </c>
      <c r="M30" s="164">
        <f t="shared" si="15"/>
        <v>1.3590494629401807E-2</v>
      </c>
    </row>
    <row r="31" spans="1:27" x14ac:dyDescent="0.25">
      <c r="B31" s="162" t="s">
        <v>123</v>
      </c>
      <c r="C31" s="163">
        <v>10296</v>
      </c>
      <c r="D31" s="163">
        <v>11696</v>
      </c>
      <c r="E31" s="163">
        <v>2616</v>
      </c>
      <c r="F31" s="163">
        <v>10032</v>
      </c>
      <c r="G31" s="163">
        <v>11229</v>
      </c>
      <c r="H31" s="163">
        <v>8871</v>
      </c>
      <c r="I31" s="165">
        <f t="shared" si="19"/>
        <v>-0.20999198503873895</v>
      </c>
      <c r="J31" s="164">
        <f t="shared" si="16"/>
        <v>-0.24153556771545825</v>
      </c>
      <c r="K31" s="162">
        <f t="shared" si="17"/>
        <v>-2358</v>
      </c>
      <c r="L31" s="163">
        <f t="shared" si="18"/>
        <v>-2825</v>
      </c>
      <c r="M31" s="164">
        <f t="shared" si="15"/>
        <v>8.8439904531560608E-3</v>
      </c>
    </row>
    <row r="32" spans="1:27" x14ac:dyDescent="0.25">
      <c r="B32" s="162" t="s">
        <v>119</v>
      </c>
      <c r="C32" s="163">
        <v>3710</v>
      </c>
      <c r="D32" s="163">
        <v>4066</v>
      </c>
      <c r="E32" s="163">
        <v>1883</v>
      </c>
      <c r="F32" s="163">
        <v>3993</v>
      </c>
      <c r="G32" s="163">
        <v>4351</v>
      </c>
      <c r="H32" s="163">
        <v>4237</v>
      </c>
      <c r="I32" s="165">
        <f t="shared" si="19"/>
        <v>-2.6200873362445365E-2</v>
      </c>
      <c r="J32" s="164">
        <f t="shared" si="16"/>
        <v>4.20560747663552E-2</v>
      </c>
      <c r="K32" s="162">
        <f t="shared" si="17"/>
        <v>-114</v>
      </c>
      <c r="L32" s="163">
        <f t="shared" si="18"/>
        <v>171</v>
      </c>
      <c r="M32" s="164">
        <f t="shared" si="15"/>
        <v>4.2240995998221436E-3</v>
      </c>
    </row>
    <row r="33" spans="2:13" x14ac:dyDescent="0.25">
      <c r="B33" s="162" t="s">
        <v>128</v>
      </c>
      <c r="C33" s="163">
        <v>2794</v>
      </c>
      <c r="D33" s="163">
        <v>3642</v>
      </c>
      <c r="E33" s="163">
        <v>1995</v>
      </c>
      <c r="F33" s="163">
        <v>1916</v>
      </c>
      <c r="G33" s="163">
        <v>2732</v>
      </c>
      <c r="H33" s="163">
        <v>2220</v>
      </c>
      <c r="I33" s="165">
        <f t="shared" si="19"/>
        <v>-0.18740849194729137</v>
      </c>
      <c r="J33" s="164">
        <f t="shared" si="16"/>
        <v>-0.39044481054365732</v>
      </c>
      <c r="K33" s="162">
        <f t="shared" si="17"/>
        <v>-512</v>
      </c>
      <c r="L33" s="163">
        <f t="shared" si="18"/>
        <v>-1422</v>
      </c>
      <c r="M33" s="164">
        <f t="shared" si="15"/>
        <v>2.2132407627106815E-3</v>
      </c>
    </row>
    <row r="34" spans="2:13" x14ac:dyDescent="0.25">
      <c r="B34" s="162" t="s">
        <v>131</v>
      </c>
      <c r="C34" s="163">
        <v>4290</v>
      </c>
      <c r="D34" s="163">
        <v>4453</v>
      </c>
      <c r="E34" s="163">
        <v>1716</v>
      </c>
      <c r="F34" s="163">
        <v>1145</v>
      </c>
      <c r="G34" s="163">
        <v>2224</v>
      </c>
      <c r="H34" s="163">
        <v>2374</v>
      </c>
      <c r="I34" s="165">
        <f t="shared" si="19"/>
        <v>6.744604316546754E-2</v>
      </c>
      <c r="J34" s="164">
        <f t="shared" si="16"/>
        <v>-0.46687626319335285</v>
      </c>
      <c r="K34" s="162">
        <f t="shared" si="17"/>
        <v>150</v>
      </c>
      <c r="L34" s="163">
        <f t="shared" si="18"/>
        <v>-2079</v>
      </c>
      <c r="M34" s="164">
        <f t="shared" si="15"/>
        <v>2.3667718786825036E-3</v>
      </c>
    </row>
    <row r="35" spans="2:13" x14ac:dyDescent="0.25">
      <c r="B35" s="168" t="s">
        <v>145</v>
      </c>
      <c r="C35" s="169">
        <f t="shared" ref="C35:H35" si="20">C27-SUM(C28:C34)</f>
        <v>58747</v>
      </c>
      <c r="D35" s="169">
        <f t="shared" si="20"/>
        <v>61218</v>
      </c>
      <c r="E35" s="169">
        <f t="shared" si="20"/>
        <v>16326</v>
      </c>
      <c r="F35" s="169">
        <f t="shared" si="20"/>
        <v>48338</v>
      </c>
      <c r="G35" s="169">
        <f t="shared" si="20"/>
        <v>58119</v>
      </c>
      <c r="H35" s="169">
        <f t="shared" si="20"/>
        <v>63955</v>
      </c>
      <c r="I35" s="171">
        <f t="shared" si="19"/>
        <v>0.1004146664601937</v>
      </c>
      <c r="J35" s="170">
        <f t="shared" si="16"/>
        <v>4.4709072495017876E-2</v>
      </c>
      <c r="K35" s="168">
        <f>H35-G35</f>
        <v>5836</v>
      </c>
      <c r="L35" s="169">
        <f t="shared" si="18"/>
        <v>2737</v>
      </c>
      <c r="M35" s="170">
        <f t="shared" si="15"/>
        <v>6.3760276116739484E-2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513445</v>
      </c>
      <c r="D37" s="176">
        <f t="shared" ref="D37:H37" si="21">D38+D41</f>
        <v>480222</v>
      </c>
      <c r="E37" s="176">
        <f t="shared" si="21"/>
        <v>140135</v>
      </c>
      <c r="F37" s="176">
        <f t="shared" si="21"/>
        <v>409026</v>
      </c>
      <c r="G37" s="176">
        <f t="shared" si="21"/>
        <v>422543</v>
      </c>
      <c r="H37" s="176">
        <f t="shared" si="21"/>
        <v>439267</v>
      </c>
      <c r="I37" s="177">
        <f>IFERROR(H37/G37-1,"-")</f>
        <v>3.9579403752990849E-2</v>
      </c>
      <c r="J37" s="177">
        <f>IFERROR(H37/D37-1,"-")</f>
        <v>-8.5283473060376203E-2</v>
      </c>
      <c r="K37" s="176">
        <f>H37-G37</f>
        <v>16724</v>
      </c>
      <c r="L37" s="176">
        <f>H37-D37</f>
        <v>-40955</v>
      </c>
      <c r="M37" s="177">
        <f t="shared" ref="M37:M49" si="22">H37/H$9</f>
        <v>0.43792956311424908</v>
      </c>
    </row>
    <row r="38" spans="2:13" x14ac:dyDescent="0.25">
      <c r="B38" s="157" t="s">
        <v>97</v>
      </c>
      <c r="C38" s="158">
        <v>49732</v>
      </c>
      <c r="D38" s="158">
        <v>42098</v>
      </c>
      <c r="E38" s="158">
        <v>21721</v>
      </c>
      <c r="F38" s="158">
        <v>37415</v>
      </c>
      <c r="G38" s="158">
        <v>34012</v>
      </c>
      <c r="H38" s="158">
        <v>29879</v>
      </c>
      <c r="I38" s="160">
        <f>IFERROR(H38/G38-1,"-")</f>
        <v>-0.12151593555215812</v>
      </c>
      <c r="J38" s="159">
        <f t="shared" ref="J38:J49" si="23">IFERROR(H38/D38-1,"-")</f>
        <v>-0.2902513183524158</v>
      </c>
      <c r="K38" s="157">
        <f t="shared" ref="K38:K48" si="24">H38-G38</f>
        <v>-4133</v>
      </c>
      <c r="L38" s="158">
        <f t="shared" ref="L38:L49" si="25">H38-D38</f>
        <v>-12219</v>
      </c>
      <c r="M38" s="159">
        <f t="shared" si="22"/>
        <v>2.9788027364429034E-2</v>
      </c>
    </row>
    <row r="39" spans="2:13" x14ac:dyDescent="0.25">
      <c r="B39" s="162" t="s">
        <v>103</v>
      </c>
      <c r="C39" s="163">
        <v>27811</v>
      </c>
      <c r="D39" s="163">
        <v>29605</v>
      </c>
      <c r="E39" s="163">
        <v>17094</v>
      </c>
      <c r="F39" s="163">
        <v>27660</v>
      </c>
      <c r="G39" s="163">
        <v>20787</v>
      </c>
      <c r="H39" s="163">
        <v>16933</v>
      </c>
      <c r="I39" s="165">
        <f>IFERROR(H39/G39-1,"-")</f>
        <v>-0.18540433925049304</v>
      </c>
      <c r="J39" s="164">
        <f t="shared" si="23"/>
        <v>-0.42803580476270897</v>
      </c>
      <c r="K39" s="162">
        <f t="shared" si="24"/>
        <v>-3854</v>
      </c>
      <c r="L39" s="163">
        <f t="shared" si="25"/>
        <v>-12672</v>
      </c>
      <c r="M39" s="164">
        <f t="shared" si="22"/>
        <v>1.6881444069810798E-2</v>
      </c>
    </row>
    <row r="40" spans="2:13" x14ac:dyDescent="0.25">
      <c r="B40" s="162" t="s">
        <v>100</v>
      </c>
      <c r="C40" s="163">
        <v>21921</v>
      </c>
      <c r="D40" s="163">
        <v>12493</v>
      </c>
      <c r="E40" s="163">
        <v>4627</v>
      </c>
      <c r="F40" s="163">
        <v>9755</v>
      </c>
      <c r="G40" s="163">
        <v>13225</v>
      </c>
      <c r="H40" s="163">
        <v>12946</v>
      </c>
      <c r="I40" s="165">
        <f>IFERROR(H40/G40-1,"-")</f>
        <v>-2.1096408317580306E-2</v>
      </c>
      <c r="J40" s="164">
        <f t="shared" si="23"/>
        <v>3.6260305771231849E-2</v>
      </c>
      <c r="K40" s="162">
        <f t="shared" si="24"/>
        <v>-279</v>
      </c>
      <c r="L40" s="163">
        <f t="shared" si="25"/>
        <v>453</v>
      </c>
      <c r="M40" s="164">
        <f t="shared" si="22"/>
        <v>1.2906583294618235E-2</v>
      </c>
    </row>
    <row r="41" spans="2:13" x14ac:dyDescent="0.25">
      <c r="B41" s="157" t="s">
        <v>107</v>
      </c>
      <c r="C41" s="158">
        <v>463713</v>
      </c>
      <c r="D41" s="158">
        <v>438124</v>
      </c>
      <c r="E41" s="158">
        <v>118414</v>
      </c>
      <c r="F41" s="158">
        <v>371611</v>
      </c>
      <c r="G41" s="158">
        <v>388531</v>
      </c>
      <c r="H41" s="158">
        <v>409388</v>
      </c>
      <c r="I41" s="160">
        <f>IFERROR(H41/G41-1,"-")</f>
        <v>5.3681688205059475E-2</v>
      </c>
      <c r="J41" s="159">
        <f t="shared" si="23"/>
        <v>-6.5588737435063993E-2</v>
      </c>
      <c r="K41" s="157">
        <f t="shared" si="24"/>
        <v>20857</v>
      </c>
      <c r="L41" s="158">
        <f t="shared" si="25"/>
        <v>-28736</v>
      </c>
      <c r="M41" s="159">
        <f t="shared" si="22"/>
        <v>0.40814153574982004</v>
      </c>
    </row>
    <row r="42" spans="2:13" x14ac:dyDescent="0.25">
      <c r="B42" s="162" t="s">
        <v>110</v>
      </c>
      <c r="C42" s="163">
        <v>256232</v>
      </c>
      <c r="D42" s="163">
        <v>254079</v>
      </c>
      <c r="E42" s="163">
        <v>47514</v>
      </c>
      <c r="F42" s="163">
        <v>198252</v>
      </c>
      <c r="G42" s="163">
        <v>220036</v>
      </c>
      <c r="H42" s="163">
        <v>232788</v>
      </c>
      <c r="I42" s="165">
        <f t="shared" ref="I42:I49" si="26">IFERROR(H42/G42-1,"-")</f>
        <v>5.7954152956788851E-2</v>
      </c>
      <c r="J42" s="164">
        <f t="shared" si="23"/>
        <v>-8.379677187016632E-2</v>
      </c>
      <c r="K42" s="162">
        <f t="shared" si="24"/>
        <v>12752</v>
      </c>
      <c r="L42" s="163">
        <f t="shared" si="25"/>
        <v>-21291</v>
      </c>
      <c r="M42" s="164">
        <f t="shared" si="22"/>
        <v>0.23207923003148384</v>
      </c>
    </row>
    <row r="43" spans="2:13" x14ac:dyDescent="0.25">
      <c r="B43" s="162" t="s">
        <v>113</v>
      </c>
      <c r="C43" s="163">
        <v>17812</v>
      </c>
      <c r="D43" s="163">
        <v>11704</v>
      </c>
      <c r="E43" s="163">
        <v>3928</v>
      </c>
      <c r="F43" s="163">
        <v>8802</v>
      </c>
      <c r="G43" s="163">
        <v>9005</v>
      </c>
      <c r="H43" s="163">
        <v>9946</v>
      </c>
      <c r="I43" s="165">
        <f t="shared" si="26"/>
        <v>0.10449750138811775</v>
      </c>
      <c r="J43" s="164">
        <f t="shared" si="23"/>
        <v>-0.1502050580997949</v>
      </c>
      <c r="K43" s="162">
        <f t="shared" si="24"/>
        <v>941</v>
      </c>
      <c r="L43" s="163">
        <f t="shared" si="25"/>
        <v>-1758</v>
      </c>
      <c r="M43" s="164">
        <f t="shared" si="22"/>
        <v>9.9157173990632608E-3</v>
      </c>
    </row>
    <row r="44" spans="2:13" x14ac:dyDescent="0.25">
      <c r="B44" s="162" t="s">
        <v>116</v>
      </c>
      <c r="C44" s="163">
        <v>7733</v>
      </c>
      <c r="D44" s="163">
        <v>6686</v>
      </c>
      <c r="E44" s="163">
        <v>3014</v>
      </c>
      <c r="F44" s="163">
        <v>8019</v>
      </c>
      <c r="G44" s="163">
        <v>7889</v>
      </c>
      <c r="H44" s="163">
        <v>8088</v>
      </c>
      <c r="I44" s="165">
        <f t="shared" si="26"/>
        <v>2.5224996831030522E-2</v>
      </c>
      <c r="J44" s="164">
        <f t="shared" si="23"/>
        <v>0.20969189350882433</v>
      </c>
      <c r="K44" s="162">
        <f t="shared" si="24"/>
        <v>199</v>
      </c>
      <c r="L44" s="163">
        <f t="shared" si="25"/>
        <v>1402</v>
      </c>
      <c r="M44" s="164">
        <f t="shared" si="22"/>
        <v>8.0633744544162129E-3</v>
      </c>
    </row>
    <row r="45" spans="2:13" x14ac:dyDescent="0.25">
      <c r="B45" s="162" t="s">
        <v>123</v>
      </c>
      <c r="C45" s="163">
        <v>24066</v>
      </c>
      <c r="D45" s="163">
        <v>23124</v>
      </c>
      <c r="E45" s="163">
        <v>6236</v>
      </c>
      <c r="F45" s="163">
        <v>23160</v>
      </c>
      <c r="G45" s="163">
        <v>21824</v>
      </c>
      <c r="H45" s="163">
        <v>22232</v>
      </c>
      <c r="I45" s="165">
        <f t="shared" si="26"/>
        <v>1.8695014662756693E-2</v>
      </c>
      <c r="J45" s="164">
        <f t="shared" si="23"/>
        <v>-3.8574641065559634E-2</v>
      </c>
      <c r="K45" s="162">
        <f t="shared" si="24"/>
        <v>408</v>
      </c>
      <c r="L45" s="163">
        <f t="shared" si="25"/>
        <v>-892</v>
      </c>
      <c r="M45" s="164">
        <f t="shared" si="22"/>
        <v>2.2164310196659404E-2</v>
      </c>
    </row>
    <row r="46" spans="2:13" x14ac:dyDescent="0.25">
      <c r="B46" s="162" t="s">
        <v>119</v>
      </c>
      <c r="C46" s="163">
        <v>7507</v>
      </c>
      <c r="D46" s="163">
        <v>6044</v>
      </c>
      <c r="E46" s="163">
        <v>2573</v>
      </c>
      <c r="F46" s="163">
        <v>6301</v>
      </c>
      <c r="G46" s="163">
        <v>6642</v>
      </c>
      <c r="H46" s="163">
        <v>7196</v>
      </c>
      <c r="I46" s="165">
        <f t="shared" si="26"/>
        <v>8.3408611863896365E-2</v>
      </c>
      <c r="J46" s="164">
        <f t="shared" si="23"/>
        <v>0.1906022501654534</v>
      </c>
      <c r="K46" s="162">
        <f t="shared" si="24"/>
        <v>554</v>
      </c>
      <c r="L46" s="163">
        <f t="shared" si="25"/>
        <v>1152</v>
      </c>
      <c r="M46" s="164">
        <f t="shared" si="22"/>
        <v>7.1740903281378669E-3</v>
      </c>
    </row>
    <row r="47" spans="2:13" x14ac:dyDescent="0.25">
      <c r="B47" s="162" t="s">
        <v>128</v>
      </c>
      <c r="C47" s="163">
        <v>13358</v>
      </c>
      <c r="D47" s="163">
        <v>14318</v>
      </c>
      <c r="E47" s="163">
        <v>6298</v>
      </c>
      <c r="F47" s="163">
        <v>10092</v>
      </c>
      <c r="G47" s="163">
        <v>10634</v>
      </c>
      <c r="H47" s="163">
        <v>9878</v>
      </c>
      <c r="I47" s="165">
        <f t="shared" si="26"/>
        <v>-7.1092721459469654E-2</v>
      </c>
      <c r="J47" s="164">
        <f t="shared" si="23"/>
        <v>-0.31009917586255065</v>
      </c>
      <c r="K47" s="162">
        <f t="shared" si="24"/>
        <v>-756</v>
      </c>
      <c r="L47" s="163">
        <f t="shared" si="25"/>
        <v>-4440</v>
      </c>
      <c r="M47" s="164">
        <f t="shared" si="22"/>
        <v>9.8479244387640139E-3</v>
      </c>
    </row>
    <row r="48" spans="2:13" x14ac:dyDescent="0.25">
      <c r="B48" s="162" t="s">
        <v>131</v>
      </c>
      <c r="C48" s="163">
        <v>25151</v>
      </c>
      <c r="D48" s="163">
        <v>21342</v>
      </c>
      <c r="E48" s="163">
        <v>10937</v>
      </c>
      <c r="F48" s="163">
        <v>9292</v>
      </c>
      <c r="G48" s="163">
        <v>10637</v>
      </c>
      <c r="H48" s="163">
        <v>11100</v>
      </c>
      <c r="I48" s="165">
        <f t="shared" si="26"/>
        <v>4.3527310331860525E-2</v>
      </c>
      <c r="J48" s="164">
        <f t="shared" si="23"/>
        <v>-0.47989879111610911</v>
      </c>
      <c r="K48" s="162">
        <f t="shared" si="24"/>
        <v>463</v>
      </c>
      <c r="L48" s="163">
        <f t="shared" si="25"/>
        <v>-10242</v>
      </c>
      <c r="M48" s="164">
        <f t="shared" si="22"/>
        <v>1.1066203813553407E-2</v>
      </c>
    </row>
    <row r="49" spans="2:13" x14ac:dyDescent="0.25">
      <c r="B49" s="168" t="s">
        <v>145</v>
      </c>
      <c r="C49" s="169">
        <f t="shared" ref="C49:H49" si="27">C41-SUM(C42:C48)</f>
        <v>111854</v>
      </c>
      <c r="D49" s="169">
        <f t="shared" si="27"/>
        <v>100827</v>
      </c>
      <c r="E49" s="169">
        <f t="shared" si="27"/>
        <v>37914</v>
      </c>
      <c r="F49" s="169">
        <f t="shared" si="27"/>
        <v>107693</v>
      </c>
      <c r="G49" s="169">
        <f t="shared" si="27"/>
        <v>101864</v>
      </c>
      <c r="H49" s="169">
        <f t="shared" si="27"/>
        <v>108160</v>
      </c>
      <c r="I49" s="171">
        <f t="shared" si="26"/>
        <v>6.1807900730385557E-2</v>
      </c>
      <c r="J49" s="170">
        <f t="shared" si="23"/>
        <v>7.2728535015422535E-2</v>
      </c>
      <c r="K49" s="168">
        <f>H49-G49</f>
        <v>6296</v>
      </c>
      <c r="L49" s="169">
        <f t="shared" si="25"/>
        <v>7333</v>
      </c>
      <c r="M49" s="170">
        <f t="shared" si="22"/>
        <v>0.10783068508774203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IFERROR(C52+C55,"nd")</f>
        <v>4832</v>
      </c>
      <c r="D51" s="176">
        <f t="shared" ref="D51:H51" si="28">IFERROR(D52+D55,"nd")</f>
        <v>5071</v>
      </c>
      <c r="E51" s="176">
        <f t="shared" si="28"/>
        <v>1878</v>
      </c>
      <c r="F51" s="176">
        <f t="shared" si="28"/>
        <v>0</v>
      </c>
      <c r="G51" s="176">
        <f t="shared" si="28"/>
        <v>0</v>
      </c>
      <c r="H51" s="176">
        <f t="shared" si="28"/>
        <v>0</v>
      </c>
      <c r="I51" s="177" t="str">
        <f>IFERROR(H51/G51-1,"-")</f>
        <v>-</v>
      </c>
      <c r="J51" s="177">
        <f>IFERROR(H51/D51-1,"-")</f>
        <v>-1</v>
      </c>
      <c r="K51" s="176">
        <f>H51-G51</f>
        <v>0</v>
      </c>
      <c r="L51" s="176">
        <f>H51-D51</f>
        <v>-5071</v>
      </c>
      <c r="M51" s="177">
        <f t="shared" ref="M51:M63" si="29">H51/H$9</f>
        <v>0</v>
      </c>
    </row>
    <row r="52" spans="2:13" x14ac:dyDescent="0.25">
      <c r="B52" s="157" t="s">
        <v>97</v>
      </c>
      <c r="C52" s="158">
        <v>1271</v>
      </c>
      <c r="D52" s="158">
        <v>1726</v>
      </c>
      <c r="E52" s="158">
        <v>350</v>
      </c>
      <c r="F52" s="158">
        <v>0</v>
      </c>
      <c r="G52" s="158">
        <v>0</v>
      </c>
      <c r="H52" s="158">
        <v>0</v>
      </c>
      <c r="I52" s="160" t="str">
        <f>IFERROR(H52/G52-1,"-")</f>
        <v>-</v>
      </c>
      <c r="J52" s="159">
        <f t="shared" ref="J52:J63" si="30">IFERROR(H52/D52-1,"-")</f>
        <v>-1</v>
      </c>
      <c r="K52" s="157">
        <f t="shared" ref="K52:K62" si="31">H52-G52</f>
        <v>0</v>
      </c>
      <c r="L52" s="158">
        <f t="shared" ref="L52:L63" si="32">H52-D52</f>
        <v>-1726</v>
      </c>
      <c r="M52" s="159">
        <f t="shared" si="29"/>
        <v>0</v>
      </c>
    </row>
    <row r="53" spans="2:13" x14ac:dyDescent="0.25">
      <c r="B53" s="162" t="s">
        <v>103</v>
      </c>
      <c r="C53" s="163">
        <v>1005</v>
      </c>
      <c r="D53" s="163">
        <v>1027</v>
      </c>
      <c r="E53" s="163">
        <v>171</v>
      </c>
      <c r="F53" s="163">
        <v>0</v>
      </c>
      <c r="G53" s="163">
        <v>0</v>
      </c>
      <c r="H53" s="163">
        <v>0</v>
      </c>
      <c r="I53" s="165" t="str">
        <f>IFERROR(H53/G53-1,"-")</f>
        <v>-</v>
      </c>
      <c r="J53" s="164">
        <f t="shared" si="30"/>
        <v>-1</v>
      </c>
      <c r="K53" s="162">
        <f t="shared" si="31"/>
        <v>0</v>
      </c>
      <c r="L53" s="163">
        <f t="shared" si="32"/>
        <v>-1027</v>
      </c>
      <c r="M53" s="164">
        <f t="shared" si="29"/>
        <v>0</v>
      </c>
    </row>
    <row r="54" spans="2:13" x14ac:dyDescent="0.25">
      <c r="B54" s="162" t="s">
        <v>100</v>
      </c>
      <c r="C54" s="163">
        <v>266</v>
      </c>
      <c r="D54" s="163">
        <v>699</v>
      </c>
      <c r="E54" s="163">
        <v>179</v>
      </c>
      <c r="F54" s="163">
        <v>0</v>
      </c>
      <c r="G54" s="163">
        <v>0</v>
      </c>
      <c r="H54" s="163">
        <v>0</v>
      </c>
      <c r="I54" s="165" t="str">
        <f>IFERROR(H54/G54-1,"-")</f>
        <v>-</v>
      </c>
      <c r="J54" s="164">
        <f t="shared" si="30"/>
        <v>-1</v>
      </c>
      <c r="K54" s="162">
        <f t="shared" si="31"/>
        <v>0</v>
      </c>
      <c r="L54" s="163">
        <f t="shared" si="32"/>
        <v>-699</v>
      </c>
      <c r="M54" s="164">
        <f t="shared" si="29"/>
        <v>0</v>
      </c>
    </row>
    <row r="55" spans="2:13" x14ac:dyDescent="0.25">
      <c r="B55" s="157" t="s">
        <v>107</v>
      </c>
      <c r="C55" s="158">
        <v>3561</v>
      </c>
      <c r="D55" s="158">
        <v>3345</v>
      </c>
      <c r="E55" s="158">
        <v>1528</v>
      </c>
      <c r="F55" s="158">
        <v>0</v>
      </c>
      <c r="G55" s="158">
        <v>0</v>
      </c>
      <c r="H55" s="158">
        <v>0</v>
      </c>
      <c r="I55" s="160" t="str">
        <f>IFERROR(H55/G55-1,"-")</f>
        <v>-</v>
      </c>
      <c r="J55" s="159">
        <f t="shared" si="30"/>
        <v>-1</v>
      </c>
      <c r="K55" s="157">
        <f t="shared" si="31"/>
        <v>0</v>
      </c>
      <c r="L55" s="158">
        <f t="shared" si="32"/>
        <v>-3345</v>
      </c>
      <c r="M55" s="159">
        <f t="shared" si="29"/>
        <v>0</v>
      </c>
    </row>
    <row r="56" spans="2:13" x14ac:dyDescent="0.25">
      <c r="B56" s="162" t="s">
        <v>110</v>
      </c>
      <c r="C56" s="163">
        <v>1200</v>
      </c>
      <c r="D56" s="163">
        <v>1356</v>
      </c>
      <c r="E56" s="163">
        <v>596</v>
      </c>
      <c r="F56" s="163">
        <v>0</v>
      </c>
      <c r="G56" s="163">
        <v>0</v>
      </c>
      <c r="H56" s="163">
        <v>0</v>
      </c>
      <c r="I56" s="165" t="str">
        <f t="shared" ref="I56:I63" si="33">IFERROR(H56/G56-1,"-")</f>
        <v>-</v>
      </c>
      <c r="J56" s="164">
        <f t="shared" si="30"/>
        <v>-1</v>
      </c>
      <c r="K56" s="162">
        <f t="shared" si="31"/>
        <v>0</v>
      </c>
      <c r="L56" s="163">
        <f t="shared" si="32"/>
        <v>-1356</v>
      </c>
      <c r="M56" s="164">
        <f t="shared" si="29"/>
        <v>0</v>
      </c>
    </row>
    <row r="57" spans="2:13" x14ac:dyDescent="0.25">
      <c r="B57" s="162" t="s">
        <v>113</v>
      </c>
      <c r="C57" s="163">
        <v>900</v>
      </c>
      <c r="D57" s="163">
        <v>499</v>
      </c>
      <c r="E57" s="163">
        <v>89</v>
      </c>
      <c r="F57" s="163">
        <v>0</v>
      </c>
      <c r="G57" s="163">
        <v>0</v>
      </c>
      <c r="H57" s="163">
        <v>0</v>
      </c>
      <c r="I57" s="165" t="str">
        <f t="shared" si="33"/>
        <v>-</v>
      </c>
      <c r="J57" s="164">
        <f t="shared" si="30"/>
        <v>-1</v>
      </c>
      <c r="K57" s="162">
        <f t="shared" si="31"/>
        <v>0</v>
      </c>
      <c r="L57" s="163">
        <f t="shared" si="32"/>
        <v>-499</v>
      </c>
      <c r="M57" s="164">
        <f t="shared" si="29"/>
        <v>0</v>
      </c>
    </row>
    <row r="58" spans="2:13" x14ac:dyDescent="0.25">
      <c r="B58" s="162" t="s">
        <v>116</v>
      </c>
      <c r="C58" s="163">
        <v>74</v>
      </c>
      <c r="D58" s="163">
        <v>197</v>
      </c>
      <c r="E58" s="163">
        <v>56</v>
      </c>
      <c r="F58" s="163">
        <v>0</v>
      </c>
      <c r="G58" s="163">
        <v>0</v>
      </c>
      <c r="H58" s="163">
        <v>0</v>
      </c>
      <c r="I58" s="165" t="str">
        <f t="shared" si="33"/>
        <v>-</v>
      </c>
      <c r="J58" s="164">
        <f t="shared" si="30"/>
        <v>-1</v>
      </c>
      <c r="K58" s="162">
        <f t="shared" si="31"/>
        <v>0</v>
      </c>
      <c r="L58" s="163">
        <f t="shared" si="32"/>
        <v>-197</v>
      </c>
      <c r="M58" s="164">
        <f t="shared" si="29"/>
        <v>0</v>
      </c>
    </row>
    <row r="59" spans="2:13" x14ac:dyDescent="0.25">
      <c r="B59" s="162" t="s">
        <v>123</v>
      </c>
      <c r="C59" s="163">
        <v>119</v>
      </c>
      <c r="D59" s="163">
        <v>163</v>
      </c>
      <c r="E59" s="163">
        <v>13</v>
      </c>
      <c r="F59" s="163">
        <v>0</v>
      </c>
      <c r="G59" s="163">
        <v>0</v>
      </c>
      <c r="H59" s="163">
        <v>0</v>
      </c>
      <c r="I59" s="165" t="str">
        <f t="shared" si="33"/>
        <v>-</v>
      </c>
      <c r="J59" s="164">
        <f t="shared" si="30"/>
        <v>-1</v>
      </c>
      <c r="K59" s="162">
        <f t="shared" si="31"/>
        <v>0</v>
      </c>
      <c r="L59" s="163">
        <f t="shared" si="32"/>
        <v>-163</v>
      </c>
      <c r="M59" s="164">
        <f t="shared" si="29"/>
        <v>0</v>
      </c>
    </row>
    <row r="60" spans="2:13" x14ac:dyDescent="0.25">
      <c r="B60" s="162" t="s">
        <v>119</v>
      </c>
      <c r="C60" s="163">
        <v>24</v>
      </c>
      <c r="D60" s="163">
        <v>38</v>
      </c>
      <c r="E60" s="163">
        <v>52</v>
      </c>
      <c r="F60" s="163">
        <v>0</v>
      </c>
      <c r="G60" s="163">
        <v>0</v>
      </c>
      <c r="H60" s="163">
        <v>0</v>
      </c>
      <c r="I60" s="165" t="str">
        <f t="shared" si="33"/>
        <v>-</v>
      </c>
      <c r="J60" s="164">
        <f t="shared" si="30"/>
        <v>-1</v>
      </c>
      <c r="K60" s="162">
        <f t="shared" si="31"/>
        <v>0</v>
      </c>
      <c r="L60" s="163">
        <f t="shared" si="32"/>
        <v>-38</v>
      </c>
      <c r="M60" s="164">
        <f t="shared" si="29"/>
        <v>0</v>
      </c>
    </row>
    <row r="61" spans="2:13" x14ac:dyDescent="0.25">
      <c r="B61" s="162" t="s">
        <v>128</v>
      </c>
      <c r="C61" s="163">
        <v>27</v>
      </c>
      <c r="D61" s="163">
        <v>46</v>
      </c>
      <c r="E61" s="163">
        <v>60</v>
      </c>
      <c r="F61" s="163">
        <v>0</v>
      </c>
      <c r="G61" s="163">
        <v>0</v>
      </c>
      <c r="H61" s="163">
        <v>0</v>
      </c>
      <c r="I61" s="165" t="str">
        <f t="shared" si="33"/>
        <v>-</v>
      </c>
      <c r="J61" s="164">
        <f t="shared" si="30"/>
        <v>-1</v>
      </c>
      <c r="K61" s="162">
        <f t="shared" si="31"/>
        <v>0</v>
      </c>
      <c r="L61" s="163">
        <f t="shared" si="32"/>
        <v>-46</v>
      </c>
      <c r="M61" s="164">
        <f t="shared" si="29"/>
        <v>0</v>
      </c>
    </row>
    <row r="62" spans="2:13" x14ac:dyDescent="0.25">
      <c r="B62" s="162" t="s">
        <v>131</v>
      </c>
      <c r="C62" s="163">
        <v>55</v>
      </c>
      <c r="D62" s="163">
        <v>84</v>
      </c>
      <c r="E62" s="163">
        <v>96</v>
      </c>
      <c r="F62" s="163">
        <v>0</v>
      </c>
      <c r="G62" s="163">
        <v>0</v>
      </c>
      <c r="H62" s="163">
        <v>0</v>
      </c>
      <c r="I62" s="165" t="str">
        <f t="shared" si="33"/>
        <v>-</v>
      </c>
      <c r="J62" s="164">
        <f t="shared" si="30"/>
        <v>-1</v>
      </c>
      <c r="K62" s="162">
        <f t="shared" si="31"/>
        <v>0</v>
      </c>
      <c r="L62" s="163">
        <f t="shared" si="32"/>
        <v>-84</v>
      </c>
      <c r="M62" s="164">
        <f t="shared" si="29"/>
        <v>0</v>
      </c>
    </row>
    <row r="63" spans="2:13" x14ac:dyDescent="0.25">
      <c r="B63" s="168" t="s">
        <v>145</v>
      </c>
      <c r="C63" s="169">
        <f>IFERROR(C55-SUM(C56:C62),"nd")</f>
        <v>1162</v>
      </c>
      <c r="D63" s="169">
        <f t="shared" ref="D63:H63" si="34">IFERROR(D55-SUM(D56:D62),"nd")</f>
        <v>962</v>
      </c>
      <c r="E63" s="169">
        <f t="shared" si="34"/>
        <v>566</v>
      </c>
      <c r="F63" s="169">
        <f t="shared" si="34"/>
        <v>0</v>
      </c>
      <c r="G63" s="169">
        <f t="shared" si="34"/>
        <v>0</v>
      </c>
      <c r="H63" s="169">
        <f t="shared" si="34"/>
        <v>0</v>
      </c>
      <c r="I63" s="171" t="str">
        <f t="shared" si="33"/>
        <v>-</v>
      </c>
      <c r="J63" s="170">
        <f t="shared" si="30"/>
        <v>-1</v>
      </c>
      <c r="K63" s="168">
        <f>H63-G63</f>
        <v>0</v>
      </c>
      <c r="L63" s="169">
        <f t="shared" si="32"/>
        <v>-962</v>
      </c>
      <c r="M63" s="170">
        <f t="shared" si="29"/>
        <v>0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 t="str">
        <f>IFERROR(C66+C69,"nd")</f>
        <v>nd</v>
      </c>
      <c r="D65" s="176" t="str">
        <f t="shared" ref="D65:H65" si="35">IFERROR(D66+D69,"nd")</f>
        <v>nd</v>
      </c>
      <c r="E65" s="176" t="str">
        <f t="shared" si="35"/>
        <v>nd</v>
      </c>
      <c r="F65" s="176" t="str">
        <f t="shared" si="35"/>
        <v>nd</v>
      </c>
      <c r="G65" s="176" t="str">
        <f t="shared" si="35"/>
        <v>nd</v>
      </c>
      <c r="H65" s="176" t="str">
        <f t="shared" si="35"/>
        <v>nd</v>
      </c>
      <c r="I65" s="177" t="str">
        <f>IFERROR(H65/G65-1,"-")</f>
        <v>-</v>
      </c>
      <c r="J65" s="177" t="str">
        <f>IFERROR(H65/D65-1,"-")</f>
        <v>-</v>
      </c>
      <c r="K65" s="176" t="str">
        <f>IFERROR(H65-G65,"-")</f>
        <v>-</v>
      </c>
      <c r="L65" s="176" t="str">
        <f>IFERROR(H65-D65,"-")</f>
        <v>-</v>
      </c>
      <c r="M65" s="177" t="str">
        <f>IFERROR(H65/H$9,"-")</f>
        <v>-</v>
      </c>
    </row>
    <row r="66" spans="2:13" x14ac:dyDescent="0.25">
      <c r="B66" s="157" t="s">
        <v>97</v>
      </c>
      <c r="C66" s="158" t="s">
        <v>324</v>
      </c>
      <c r="D66" s="158" t="s">
        <v>324</v>
      </c>
      <c r="E66" s="158" t="s">
        <v>324</v>
      </c>
      <c r="F66" s="158" t="s">
        <v>324</v>
      </c>
      <c r="G66" s="158" t="s">
        <v>324</v>
      </c>
      <c r="H66" s="158" t="s">
        <v>324</v>
      </c>
      <c r="I66" s="160" t="str">
        <f>IFERROR(H66/G66-1,"-")</f>
        <v>-</v>
      </c>
      <c r="J66" s="159" t="str">
        <f t="shared" ref="J66:J77" si="36">IFERROR(H66/D66-1,"-")</f>
        <v>-</v>
      </c>
      <c r="K66" s="178" t="str">
        <f t="shared" ref="K66:K77" si="37">IFERROR(H66-G66,"-")</f>
        <v>-</v>
      </c>
      <c r="L66" s="158" t="str">
        <f t="shared" ref="L66:L77" si="38">IFERROR(H66-D66,"-")</f>
        <v>-</v>
      </c>
      <c r="M66" s="159" t="str">
        <f t="shared" ref="M66:M77" si="39">IFERROR(H66/H$9,"-")</f>
        <v>-</v>
      </c>
    </row>
    <row r="67" spans="2:13" x14ac:dyDescent="0.25">
      <c r="B67" s="162" t="s">
        <v>103</v>
      </c>
      <c r="C67" s="163" t="s">
        <v>324</v>
      </c>
      <c r="D67" s="163" t="s">
        <v>324</v>
      </c>
      <c r="E67" s="163" t="s">
        <v>324</v>
      </c>
      <c r="F67" s="163" t="s">
        <v>324</v>
      </c>
      <c r="G67" s="163" t="s">
        <v>324</v>
      </c>
      <c r="H67" s="163" t="s">
        <v>324</v>
      </c>
      <c r="I67" s="165" t="str">
        <f>IFERROR(H67/G67-1,"-")</f>
        <v>-</v>
      </c>
      <c r="J67" s="164" t="str">
        <f t="shared" si="36"/>
        <v>-</v>
      </c>
      <c r="K67" s="179" t="str">
        <f t="shared" si="37"/>
        <v>-</v>
      </c>
      <c r="L67" s="163" t="str">
        <f t="shared" si="38"/>
        <v>-</v>
      </c>
      <c r="M67" s="164" t="str">
        <f t="shared" si="39"/>
        <v>-</v>
      </c>
    </row>
    <row r="68" spans="2:13" x14ac:dyDescent="0.25">
      <c r="B68" s="162" t="s">
        <v>100</v>
      </c>
      <c r="C68" s="163" t="s">
        <v>324</v>
      </c>
      <c r="D68" s="163" t="s">
        <v>324</v>
      </c>
      <c r="E68" s="163" t="s">
        <v>324</v>
      </c>
      <c r="F68" s="163" t="s">
        <v>324</v>
      </c>
      <c r="G68" s="163" t="s">
        <v>324</v>
      </c>
      <c r="H68" s="163" t="s">
        <v>324</v>
      </c>
      <c r="I68" s="165" t="str">
        <f>IFERROR(H68/G68-1,"-")</f>
        <v>-</v>
      </c>
      <c r="J68" s="164" t="str">
        <f t="shared" si="36"/>
        <v>-</v>
      </c>
      <c r="K68" s="179" t="str">
        <f t="shared" si="37"/>
        <v>-</v>
      </c>
      <c r="L68" s="163" t="str">
        <f t="shared" si="38"/>
        <v>-</v>
      </c>
      <c r="M68" s="164" t="str">
        <f t="shared" si="39"/>
        <v>-</v>
      </c>
    </row>
    <row r="69" spans="2:13" x14ac:dyDescent="0.25">
      <c r="B69" s="157" t="s">
        <v>107</v>
      </c>
      <c r="C69" s="158" t="s">
        <v>324</v>
      </c>
      <c r="D69" s="158" t="s">
        <v>324</v>
      </c>
      <c r="E69" s="158" t="s">
        <v>324</v>
      </c>
      <c r="F69" s="158" t="s">
        <v>324</v>
      </c>
      <c r="G69" s="158" t="s">
        <v>324</v>
      </c>
      <c r="H69" s="158" t="s">
        <v>324</v>
      </c>
      <c r="I69" s="160" t="str">
        <f>IFERROR(H69/G69-1,"-")</f>
        <v>-</v>
      </c>
      <c r="J69" s="159" t="str">
        <f t="shared" si="36"/>
        <v>-</v>
      </c>
      <c r="K69" s="178" t="str">
        <f t="shared" si="37"/>
        <v>-</v>
      </c>
      <c r="L69" s="158" t="str">
        <f t="shared" si="38"/>
        <v>-</v>
      </c>
      <c r="M69" s="159" t="str">
        <f t="shared" si="39"/>
        <v>-</v>
      </c>
    </row>
    <row r="70" spans="2:13" x14ac:dyDescent="0.25">
      <c r="B70" s="162" t="s">
        <v>110</v>
      </c>
      <c r="C70" s="163" t="s">
        <v>324</v>
      </c>
      <c r="D70" s="163" t="s">
        <v>324</v>
      </c>
      <c r="E70" s="163" t="s">
        <v>324</v>
      </c>
      <c r="F70" s="163" t="s">
        <v>324</v>
      </c>
      <c r="G70" s="163" t="s">
        <v>324</v>
      </c>
      <c r="H70" s="163" t="s">
        <v>324</v>
      </c>
      <c r="I70" s="165" t="str">
        <f t="shared" ref="I70:I77" si="40">IFERROR(H70/G70-1,"-")</f>
        <v>-</v>
      </c>
      <c r="J70" s="164" t="str">
        <f t="shared" si="36"/>
        <v>-</v>
      </c>
      <c r="K70" s="179" t="str">
        <f t="shared" si="37"/>
        <v>-</v>
      </c>
      <c r="L70" s="163" t="str">
        <f t="shared" si="38"/>
        <v>-</v>
      </c>
      <c r="M70" s="164" t="str">
        <f t="shared" si="39"/>
        <v>-</v>
      </c>
    </row>
    <row r="71" spans="2:13" x14ac:dyDescent="0.25">
      <c r="B71" s="162" t="s">
        <v>113</v>
      </c>
      <c r="C71" s="163" t="s">
        <v>324</v>
      </c>
      <c r="D71" s="163" t="s">
        <v>324</v>
      </c>
      <c r="E71" s="163" t="s">
        <v>324</v>
      </c>
      <c r="F71" s="163" t="s">
        <v>324</v>
      </c>
      <c r="G71" s="163" t="s">
        <v>324</v>
      </c>
      <c r="H71" s="163" t="s">
        <v>324</v>
      </c>
      <c r="I71" s="165" t="str">
        <f t="shared" si="40"/>
        <v>-</v>
      </c>
      <c r="J71" s="164" t="str">
        <f t="shared" si="36"/>
        <v>-</v>
      </c>
      <c r="K71" s="179" t="str">
        <f t="shared" si="37"/>
        <v>-</v>
      </c>
      <c r="L71" s="163" t="str">
        <f t="shared" si="38"/>
        <v>-</v>
      </c>
      <c r="M71" s="164" t="str">
        <f t="shared" si="39"/>
        <v>-</v>
      </c>
    </row>
    <row r="72" spans="2:13" x14ac:dyDescent="0.25">
      <c r="B72" s="162" t="s">
        <v>116</v>
      </c>
      <c r="C72" s="163" t="s">
        <v>324</v>
      </c>
      <c r="D72" s="163" t="s">
        <v>324</v>
      </c>
      <c r="E72" s="163" t="s">
        <v>324</v>
      </c>
      <c r="F72" s="163" t="s">
        <v>324</v>
      </c>
      <c r="G72" s="163" t="s">
        <v>324</v>
      </c>
      <c r="H72" s="163" t="s">
        <v>324</v>
      </c>
      <c r="I72" s="165" t="str">
        <f t="shared" si="40"/>
        <v>-</v>
      </c>
      <c r="J72" s="164" t="str">
        <f t="shared" si="36"/>
        <v>-</v>
      </c>
      <c r="K72" s="179" t="str">
        <f t="shared" si="37"/>
        <v>-</v>
      </c>
      <c r="L72" s="163" t="str">
        <f t="shared" si="38"/>
        <v>-</v>
      </c>
      <c r="M72" s="164" t="str">
        <f t="shared" si="39"/>
        <v>-</v>
      </c>
    </row>
    <row r="73" spans="2:13" x14ac:dyDescent="0.25">
      <c r="B73" s="162" t="s">
        <v>123</v>
      </c>
      <c r="C73" s="163" t="s">
        <v>324</v>
      </c>
      <c r="D73" s="163" t="s">
        <v>324</v>
      </c>
      <c r="E73" s="163" t="s">
        <v>324</v>
      </c>
      <c r="F73" s="163" t="s">
        <v>324</v>
      </c>
      <c r="G73" s="163" t="s">
        <v>324</v>
      </c>
      <c r="H73" s="163" t="s">
        <v>324</v>
      </c>
      <c r="I73" s="165" t="str">
        <f t="shared" si="40"/>
        <v>-</v>
      </c>
      <c r="J73" s="164" t="str">
        <f t="shared" si="36"/>
        <v>-</v>
      </c>
      <c r="K73" s="179" t="str">
        <f t="shared" si="37"/>
        <v>-</v>
      </c>
      <c r="L73" s="163" t="str">
        <f t="shared" si="38"/>
        <v>-</v>
      </c>
      <c r="M73" s="164" t="str">
        <f t="shared" si="39"/>
        <v>-</v>
      </c>
    </row>
    <row r="74" spans="2:13" x14ac:dyDescent="0.25">
      <c r="B74" s="162" t="s">
        <v>119</v>
      </c>
      <c r="C74" s="163" t="s">
        <v>324</v>
      </c>
      <c r="D74" s="163" t="s">
        <v>324</v>
      </c>
      <c r="E74" s="163" t="s">
        <v>324</v>
      </c>
      <c r="F74" s="163" t="s">
        <v>324</v>
      </c>
      <c r="G74" s="163" t="s">
        <v>324</v>
      </c>
      <c r="H74" s="163" t="s">
        <v>324</v>
      </c>
      <c r="I74" s="165" t="str">
        <f t="shared" si="40"/>
        <v>-</v>
      </c>
      <c r="J74" s="164" t="str">
        <f t="shared" si="36"/>
        <v>-</v>
      </c>
      <c r="K74" s="179" t="str">
        <f t="shared" si="37"/>
        <v>-</v>
      </c>
      <c r="L74" s="163" t="str">
        <f t="shared" si="38"/>
        <v>-</v>
      </c>
      <c r="M74" s="164" t="str">
        <f t="shared" si="39"/>
        <v>-</v>
      </c>
    </row>
    <row r="75" spans="2:13" x14ac:dyDescent="0.25">
      <c r="B75" s="162" t="s">
        <v>128</v>
      </c>
      <c r="C75" s="163" t="s">
        <v>324</v>
      </c>
      <c r="D75" s="163" t="s">
        <v>324</v>
      </c>
      <c r="E75" s="163" t="s">
        <v>324</v>
      </c>
      <c r="F75" s="163" t="s">
        <v>324</v>
      </c>
      <c r="G75" s="163" t="s">
        <v>324</v>
      </c>
      <c r="H75" s="163" t="s">
        <v>324</v>
      </c>
      <c r="I75" s="165" t="str">
        <f t="shared" si="40"/>
        <v>-</v>
      </c>
      <c r="J75" s="164" t="str">
        <f t="shared" si="36"/>
        <v>-</v>
      </c>
      <c r="K75" s="179" t="str">
        <f t="shared" si="37"/>
        <v>-</v>
      </c>
      <c r="L75" s="163" t="str">
        <f t="shared" si="38"/>
        <v>-</v>
      </c>
      <c r="M75" s="164" t="str">
        <f t="shared" si="39"/>
        <v>-</v>
      </c>
    </row>
    <row r="76" spans="2:13" x14ac:dyDescent="0.25">
      <c r="B76" s="162" t="s">
        <v>131</v>
      </c>
      <c r="C76" s="163" t="s">
        <v>324</v>
      </c>
      <c r="D76" s="163" t="s">
        <v>324</v>
      </c>
      <c r="E76" s="163" t="s">
        <v>324</v>
      </c>
      <c r="F76" s="163" t="s">
        <v>324</v>
      </c>
      <c r="G76" s="163" t="s">
        <v>324</v>
      </c>
      <c r="H76" s="163" t="s">
        <v>324</v>
      </c>
      <c r="I76" s="165" t="str">
        <f t="shared" si="40"/>
        <v>-</v>
      </c>
      <c r="J76" s="164" t="str">
        <f t="shared" si="36"/>
        <v>-</v>
      </c>
      <c r="K76" s="179" t="str">
        <f t="shared" si="37"/>
        <v>-</v>
      </c>
      <c r="L76" s="163" t="str">
        <f t="shared" si="38"/>
        <v>-</v>
      </c>
      <c r="M76" s="164" t="str">
        <f t="shared" si="39"/>
        <v>-</v>
      </c>
    </row>
    <row r="77" spans="2:13" x14ac:dyDescent="0.25">
      <c r="B77" s="168" t="s">
        <v>145</v>
      </c>
      <c r="C77" s="169" t="str">
        <f>IFERROR(C69-SUM(C70:C76),"nd")</f>
        <v>nd</v>
      </c>
      <c r="D77" s="169" t="str">
        <f t="shared" ref="D77:H77" si="41">IFERROR(D69-SUM(D70:D76),"nd")</f>
        <v>nd</v>
      </c>
      <c r="E77" s="169" t="str">
        <f t="shared" si="41"/>
        <v>nd</v>
      </c>
      <c r="F77" s="169" t="str">
        <f t="shared" si="41"/>
        <v>nd</v>
      </c>
      <c r="G77" s="169" t="str">
        <f t="shared" si="41"/>
        <v>nd</v>
      </c>
      <c r="H77" s="169" t="str">
        <f t="shared" si="41"/>
        <v>nd</v>
      </c>
      <c r="I77" s="171" t="str">
        <f t="shared" si="40"/>
        <v>-</v>
      </c>
      <c r="J77" s="170" t="str">
        <f t="shared" si="36"/>
        <v>-</v>
      </c>
      <c r="K77" s="180" t="str">
        <f t="shared" si="37"/>
        <v>-</v>
      </c>
      <c r="L77" s="169" t="str">
        <f t="shared" si="38"/>
        <v>-</v>
      </c>
      <c r="M77" s="170" t="str">
        <f t="shared" si="39"/>
        <v>-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IFERROR(C80+C83,"nd")</f>
        <v>147521</v>
      </c>
      <c r="D79" s="176">
        <f t="shared" ref="D79:H79" si="42">IFERROR(D80+D83,"nd")</f>
        <v>134325</v>
      </c>
      <c r="E79" s="176">
        <f t="shared" si="42"/>
        <v>37921</v>
      </c>
      <c r="F79" s="176">
        <f t="shared" si="42"/>
        <v>112935</v>
      </c>
      <c r="G79" s="176">
        <f t="shared" si="42"/>
        <v>123146</v>
      </c>
      <c r="H79" s="176">
        <f t="shared" si="42"/>
        <v>149424</v>
      </c>
      <c r="I79" s="177">
        <f>IFERROR(H79/G79-1,"-")</f>
        <v>0.21338898543192641</v>
      </c>
      <c r="J79" s="177">
        <f>IFERROR(H79/D79-1,"-")</f>
        <v>0.11240647682858729</v>
      </c>
      <c r="K79" s="176">
        <f>IFERROR(H79-G79,"-")</f>
        <v>26278</v>
      </c>
      <c r="L79" s="176">
        <f>IFERROR(H79-D79,"-")</f>
        <v>15099</v>
      </c>
      <c r="M79" s="177">
        <f>IFERROR(H79/H$9,"-")</f>
        <v>0.1489690485258022</v>
      </c>
    </row>
    <row r="80" spans="2:13" x14ac:dyDescent="0.25">
      <c r="B80" s="157" t="s">
        <v>97</v>
      </c>
      <c r="C80" s="158">
        <v>70228</v>
      </c>
      <c r="D80" s="158">
        <v>63392</v>
      </c>
      <c r="E80" s="158">
        <v>14468</v>
      </c>
      <c r="F80" s="158">
        <v>56214</v>
      </c>
      <c r="G80" s="158">
        <v>57185</v>
      </c>
      <c r="H80" s="158">
        <v>75127</v>
      </c>
      <c r="I80" s="160">
        <f>IFERROR(H80/G80-1,"-")</f>
        <v>0.31375360671504771</v>
      </c>
      <c r="J80" s="159">
        <f t="shared" ref="J80:J91" si="43">IFERROR(H80/D80-1,"-")</f>
        <v>0.18511799596163558</v>
      </c>
      <c r="K80" s="178">
        <f t="shared" ref="K80:K91" si="44">IFERROR(H80-G80,"-")</f>
        <v>17942</v>
      </c>
      <c r="L80" s="158">
        <f t="shared" ref="L80:L91" si="45">IFERROR(H80-D80,"-")</f>
        <v>11735</v>
      </c>
      <c r="M80" s="159">
        <f t="shared" ref="M80:M91" si="46">IFERROR(H80/H$9,"-")</f>
        <v>7.4898260711786208E-2</v>
      </c>
    </row>
    <row r="81" spans="2:13" x14ac:dyDescent="0.25">
      <c r="B81" s="162" t="s">
        <v>103</v>
      </c>
      <c r="C81" s="163">
        <v>23537</v>
      </c>
      <c r="D81" s="163">
        <v>19817</v>
      </c>
      <c r="E81" s="163">
        <v>5002</v>
      </c>
      <c r="F81" s="163">
        <v>27935</v>
      </c>
      <c r="G81" s="163">
        <v>29457</v>
      </c>
      <c r="H81" s="163">
        <v>30608</v>
      </c>
      <c r="I81" s="165">
        <f>IFERROR(H81/G81-1,"-")</f>
        <v>3.907390433513247E-2</v>
      </c>
      <c r="J81" s="164">
        <f t="shared" si="43"/>
        <v>0.54453247211989697</v>
      </c>
      <c r="K81" s="179">
        <f t="shared" si="44"/>
        <v>1151</v>
      </c>
      <c r="L81" s="163">
        <f t="shared" si="45"/>
        <v>10791</v>
      </c>
      <c r="M81" s="164">
        <f t="shared" si="46"/>
        <v>3.0514807777048892E-2</v>
      </c>
    </row>
    <row r="82" spans="2:13" x14ac:dyDescent="0.25">
      <c r="B82" s="162" t="s">
        <v>100</v>
      </c>
      <c r="C82" s="163">
        <v>46691</v>
      </c>
      <c r="D82" s="163">
        <v>43575</v>
      </c>
      <c r="E82" s="163">
        <v>9466</v>
      </c>
      <c r="F82" s="163">
        <v>28279</v>
      </c>
      <c r="G82" s="163">
        <v>27728</v>
      </c>
      <c r="H82" s="163">
        <v>44519</v>
      </c>
      <c r="I82" s="165">
        <f>IFERROR(H82/G82-1,"-")</f>
        <v>0.60556116560877093</v>
      </c>
      <c r="J82" s="164">
        <f t="shared" si="43"/>
        <v>2.1663798049340155E-2</v>
      </c>
      <c r="K82" s="179">
        <f t="shared" si="44"/>
        <v>16791</v>
      </c>
      <c r="L82" s="163">
        <f t="shared" si="45"/>
        <v>944</v>
      </c>
      <c r="M82" s="164">
        <f t="shared" si="46"/>
        <v>4.4383452934737312E-2</v>
      </c>
    </row>
    <row r="83" spans="2:13" x14ac:dyDescent="0.25">
      <c r="B83" s="157" t="s">
        <v>107</v>
      </c>
      <c r="C83" s="158">
        <v>77293</v>
      </c>
      <c r="D83" s="158">
        <v>70933</v>
      </c>
      <c r="E83" s="158">
        <v>23453</v>
      </c>
      <c r="F83" s="158">
        <v>56721</v>
      </c>
      <c r="G83" s="158">
        <v>65961</v>
      </c>
      <c r="H83" s="158">
        <v>74297</v>
      </c>
      <c r="I83" s="160">
        <f>IFERROR(H83/G83-1,"-")</f>
        <v>0.12637770803959913</v>
      </c>
      <c r="J83" s="159">
        <f t="shared" si="43"/>
        <v>4.7425034892081275E-2</v>
      </c>
      <c r="K83" s="178">
        <f t="shared" si="44"/>
        <v>8336</v>
      </c>
      <c r="L83" s="158">
        <f t="shared" si="45"/>
        <v>3364</v>
      </c>
      <c r="M83" s="159">
        <f t="shared" si="46"/>
        <v>7.4070787814015993E-2</v>
      </c>
    </row>
    <row r="84" spans="2:13" x14ac:dyDescent="0.25">
      <c r="B84" s="162" t="s">
        <v>110</v>
      </c>
      <c r="C84" s="163">
        <v>11155</v>
      </c>
      <c r="D84" s="163">
        <v>9770</v>
      </c>
      <c r="E84" s="163">
        <v>2138</v>
      </c>
      <c r="F84" s="163">
        <v>7920</v>
      </c>
      <c r="G84" s="163">
        <v>10037</v>
      </c>
      <c r="H84" s="163">
        <v>12389</v>
      </c>
      <c r="I84" s="165">
        <f t="shared" ref="I84:I91" si="47">IFERROR(H84/G84-1,"-")</f>
        <v>0.23433296801833214</v>
      </c>
      <c r="J84" s="164">
        <f t="shared" si="43"/>
        <v>0.26806550665301954</v>
      </c>
      <c r="K84" s="179">
        <f t="shared" si="44"/>
        <v>2352</v>
      </c>
      <c r="L84" s="163">
        <f t="shared" si="45"/>
        <v>2619</v>
      </c>
      <c r="M84" s="164">
        <f t="shared" si="46"/>
        <v>1.2351279193343528E-2</v>
      </c>
    </row>
    <row r="85" spans="2:13" x14ac:dyDescent="0.25">
      <c r="B85" s="162" t="s">
        <v>113</v>
      </c>
      <c r="C85" s="163">
        <v>21494</v>
      </c>
      <c r="D85" s="163">
        <v>17331</v>
      </c>
      <c r="E85" s="163">
        <v>5311</v>
      </c>
      <c r="F85" s="163">
        <v>12173</v>
      </c>
      <c r="G85" s="163">
        <v>12179</v>
      </c>
      <c r="H85" s="163">
        <v>14664</v>
      </c>
      <c r="I85" s="165">
        <f t="shared" si="47"/>
        <v>0.20403974053698981</v>
      </c>
      <c r="J85" s="164">
        <f t="shared" si="43"/>
        <v>-0.15388610005193004</v>
      </c>
      <c r="K85" s="179">
        <f t="shared" si="44"/>
        <v>2485</v>
      </c>
      <c r="L85" s="163">
        <f t="shared" si="45"/>
        <v>-2667</v>
      </c>
      <c r="M85" s="164">
        <f t="shared" si="46"/>
        <v>1.4619352497472718E-2</v>
      </c>
    </row>
    <row r="86" spans="2:13" x14ac:dyDescent="0.25">
      <c r="B86" s="162" t="s">
        <v>116</v>
      </c>
      <c r="C86" s="163">
        <v>4887</v>
      </c>
      <c r="D86" s="163">
        <v>3843</v>
      </c>
      <c r="E86" s="163">
        <v>1163</v>
      </c>
      <c r="F86" s="163">
        <v>4154</v>
      </c>
      <c r="G86" s="163">
        <v>4180</v>
      </c>
      <c r="H86" s="163">
        <v>5101</v>
      </c>
      <c r="I86" s="165">
        <f t="shared" si="47"/>
        <v>0.22033492822966516</v>
      </c>
      <c r="J86" s="164">
        <f t="shared" si="43"/>
        <v>0.32734842570908151</v>
      </c>
      <c r="K86" s="179">
        <f t="shared" si="44"/>
        <v>921</v>
      </c>
      <c r="L86" s="163">
        <f t="shared" si="45"/>
        <v>1258</v>
      </c>
      <c r="M86" s="164">
        <f t="shared" si="46"/>
        <v>5.085468977741976E-3</v>
      </c>
    </row>
    <row r="87" spans="2:13" x14ac:dyDescent="0.25">
      <c r="B87" s="162" t="s">
        <v>123</v>
      </c>
      <c r="C87" s="163">
        <v>3745</v>
      </c>
      <c r="D87" s="163">
        <v>2806</v>
      </c>
      <c r="E87" s="163">
        <v>391</v>
      </c>
      <c r="F87" s="163">
        <v>4355</v>
      </c>
      <c r="G87" s="163">
        <v>4323</v>
      </c>
      <c r="H87" s="163">
        <v>4948</v>
      </c>
      <c r="I87" s="165">
        <f t="shared" si="47"/>
        <v>0.14457552625491554</v>
      </c>
      <c r="J87" s="164">
        <f t="shared" si="43"/>
        <v>0.76336421952957956</v>
      </c>
      <c r="K87" s="179">
        <f t="shared" si="44"/>
        <v>625</v>
      </c>
      <c r="L87" s="163">
        <f t="shared" si="45"/>
        <v>2142</v>
      </c>
      <c r="M87" s="164">
        <f t="shared" si="46"/>
        <v>4.9329348170686722E-3</v>
      </c>
    </row>
    <row r="88" spans="2:13" x14ac:dyDescent="0.25">
      <c r="B88" s="162" t="s">
        <v>119</v>
      </c>
      <c r="C88" s="163">
        <v>554</v>
      </c>
      <c r="D88" s="163">
        <v>580</v>
      </c>
      <c r="E88" s="163">
        <v>191</v>
      </c>
      <c r="F88" s="163">
        <v>662</v>
      </c>
      <c r="G88" s="163">
        <v>542</v>
      </c>
      <c r="H88" s="163">
        <v>759</v>
      </c>
      <c r="I88" s="165">
        <f t="shared" si="47"/>
        <v>0.40036900369003692</v>
      </c>
      <c r="J88" s="164">
        <f t="shared" si="43"/>
        <v>0.30862068965517242</v>
      </c>
      <c r="K88" s="179">
        <f t="shared" si="44"/>
        <v>217</v>
      </c>
      <c r="L88" s="163">
        <f t="shared" si="45"/>
        <v>179</v>
      </c>
      <c r="M88" s="164">
        <f t="shared" si="46"/>
        <v>7.5668907157540875E-4</v>
      </c>
    </row>
    <row r="89" spans="2:13" x14ac:dyDescent="0.25">
      <c r="B89" s="162" t="s">
        <v>128</v>
      </c>
      <c r="C89" s="163">
        <v>2715</v>
      </c>
      <c r="D89" s="163">
        <v>3476</v>
      </c>
      <c r="E89" s="163">
        <v>1329</v>
      </c>
      <c r="F89" s="163">
        <v>2876</v>
      </c>
      <c r="G89" s="163">
        <v>3502</v>
      </c>
      <c r="H89" s="163">
        <v>2730</v>
      </c>
      <c r="I89" s="165">
        <f t="shared" si="47"/>
        <v>-0.22044545973729301</v>
      </c>
      <c r="J89" s="164">
        <f t="shared" si="43"/>
        <v>-0.21461449942462596</v>
      </c>
      <c r="K89" s="179">
        <f t="shared" si="44"/>
        <v>-772</v>
      </c>
      <c r="L89" s="163">
        <f t="shared" si="45"/>
        <v>-746</v>
      </c>
      <c r="M89" s="164">
        <f t="shared" si="46"/>
        <v>2.7216879649550273E-3</v>
      </c>
    </row>
    <row r="90" spans="2:13" x14ac:dyDescent="0.25">
      <c r="B90" s="162" t="s">
        <v>131</v>
      </c>
      <c r="C90" s="163">
        <v>4200</v>
      </c>
      <c r="D90" s="163">
        <v>4214</v>
      </c>
      <c r="E90" s="163">
        <v>2424</v>
      </c>
      <c r="F90" s="163">
        <v>2290</v>
      </c>
      <c r="G90" s="163">
        <v>3780</v>
      </c>
      <c r="H90" s="163">
        <v>3496</v>
      </c>
      <c r="I90" s="165">
        <f t="shared" si="47"/>
        <v>-7.5132275132275161E-2</v>
      </c>
      <c r="J90" s="164">
        <f t="shared" si="43"/>
        <v>-0.17038443284290461</v>
      </c>
      <c r="K90" s="179">
        <f t="shared" si="44"/>
        <v>-284</v>
      </c>
      <c r="L90" s="163">
        <f t="shared" si="45"/>
        <v>-718</v>
      </c>
      <c r="M90" s="164">
        <f t="shared" si="46"/>
        <v>3.4853557236200644E-3</v>
      </c>
    </row>
    <row r="91" spans="2:13" x14ac:dyDescent="0.25">
      <c r="B91" s="168" t="s">
        <v>145</v>
      </c>
      <c r="C91" s="169">
        <f>IFERROR(C83-SUM(C84:C90),"nd")</f>
        <v>28543</v>
      </c>
      <c r="D91" s="169">
        <f t="shared" ref="D91:H91" si="48">IFERROR(D83-SUM(D84:D90),"nd")</f>
        <v>28913</v>
      </c>
      <c r="E91" s="169">
        <f t="shared" si="48"/>
        <v>10506</v>
      </c>
      <c r="F91" s="169">
        <f t="shared" si="48"/>
        <v>22291</v>
      </c>
      <c r="G91" s="169">
        <f t="shared" si="48"/>
        <v>27418</v>
      </c>
      <c r="H91" s="169">
        <f t="shared" si="48"/>
        <v>30210</v>
      </c>
      <c r="I91" s="171">
        <f t="shared" si="47"/>
        <v>0.10183091399810351</v>
      </c>
      <c r="J91" s="170">
        <f t="shared" si="43"/>
        <v>4.4858714073254147E-2</v>
      </c>
      <c r="K91" s="180">
        <f t="shared" si="44"/>
        <v>2792</v>
      </c>
      <c r="L91" s="169">
        <f t="shared" si="45"/>
        <v>1297</v>
      </c>
      <c r="M91" s="170">
        <f t="shared" si="46"/>
        <v>3.0118019568238598E-2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 t="str">
        <f>IFERROR(C94+C97,"nd")</f>
        <v>nd</v>
      </c>
      <c r="D93" s="176" t="str">
        <f t="shared" ref="D93:H93" si="49">IFERROR(D94+D97,"nd")</f>
        <v>nd</v>
      </c>
      <c r="E93" s="176" t="str">
        <f t="shared" si="49"/>
        <v>nd</v>
      </c>
      <c r="F93" s="176" t="str">
        <f t="shared" si="49"/>
        <v>nd</v>
      </c>
      <c r="G93" s="176" t="str">
        <f t="shared" si="49"/>
        <v>nd</v>
      </c>
      <c r="H93" s="176" t="str">
        <f t="shared" si="49"/>
        <v>nd</v>
      </c>
      <c r="I93" s="177" t="str">
        <f>IFERROR(H93/G93-1,"-")</f>
        <v>-</v>
      </c>
      <c r="J93" s="177" t="str">
        <f>IFERROR(H93/D93-1,"-")</f>
        <v>-</v>
      </c>
      <c r="K93" s="176" t="str">
        <f>IFERROR(H93-G93,"-")</f>
        <v>-</v>
      </c>
      <c r="L93" s="176" t="str">
        <f>IFERROR(H93-D93,"-")</f>
        <v>-</v>
      </c>
      <c r="M93" s="177" t="str">
        <f>IFERROR(H93/H$9,"-")</f>
        <v>-</v>
      </c>
    </row>
    <row r="94" spans="2:13" x14ac:dyDescent="0.25">
      <c r="B94" s="157" t="s">
        <v>97</v>
      </c>
      <c r="C94" s="158" t="s">
        <v>324</v>
      </c>
      <c r="D94" s="158" t="s">
        <v>324</v>
      </c>
      <c r="E94" s="158" t="s">
        <v>324</v>
      </c>
      <c r="F94" s="158" t="s">
        <v>324</v>
      </c>
      <c r="G94" s="158" t="s">
        <v>324</v>
      </c>
      <c r="H94" s="158" t="s">
        <v>324</v>
      </c>
      <c r="I94" s="160" t="str">
        <f>IFERROR(H94/G94-1,"-")</f>
        <v>-</v>
      </c>
      <c r="J94" s="159" t="str">
        <f t="shared" ref="J94:J105" si="50">IFERROR(H94/D94-1,"-")</f>
        <v>-</v>
      </c>
      <c r="K94" s="178" t="str">
        <f t="shared" ref="K94:K105" si="51">IFERROR(H94-G94,"-")</f>
        <v>-</v>
      </c>
      <c r="L94" s="158" t="str">
        <f t="shared" ref="L94:L105" si="52">IFERROR(H94-D94,"-")</f>
        <v>-</v>
      </c>
      <c r="M94" s="159" t="str">
        <f t="shared" ref="M94:M105" si="53">IFERROR(H94/H$9,"-")</f>
        <v>-</v>
      </c>
    </row>
    <row r="95" spans="2:13" x14ac:dyDescent="0.25">
      <c r="B95" s="162" t="s">
        <v>103</v>
      </c>
      <c r="C95" s="163" t="s">
        <v>324</v>
      </c>
      <c r="D95" s="163" t="s">
        <v>324</v>
      </c>
      <c r="E95" s="163" t="s">
        <v>324</v>
      </c>
      <c r="F95" s="163" t="s">
        <v>324</v>
      </c>
      <c r="G95" s="163" t="s">
        <v>324</v>
      </c>
      <c r="H95" s="163" t="s">
        <v>324</v>
      </c>
      <c r="I95" s="165" t="str">
        <f>IFERROR(H95/G95-1,"-")</f>
        <v>-</v>
      </c>
      <c r="J95" s="164" t="str">
        <f t="shared" si="50"/>
        <v>-</v>
      </c>
      <c r="K95" s="179" t="str">
        <f t="shared" si="51"/>
        <v>-</v>
      </c>
      <c r="L95" s="163" t="str">
        <f t="shared" si="52"/>
        <v>-</v>
      </c>
      <c r="M95" s="164" t="str">
        <f t="shared" si="53"/>
        <v>-</v>
      </c>
    </row>
    <row r="96" spans="2:13" x14ac:dyDescent="0.25">
      <c r="B96" s="162" t="s">
        <v>100</v>
      </c>
      <c r="C96" s="163" t="s">
        <v>324</v>
      </c>
      <c r="D96" s="163" t="s">
        <v>324</v>
      </c>
      <c r="E96" s="163" t="s">
        <v>324</v>
      </c>
      <c r="F96" s="163" t="s">
        <v>324</v>
      </c>
      <c r="G96" s="163" t="s">
        <v>324</v>
      </c>
      <c r="H96" s="163" t="s">
        <v>324</v>
      </c>
      <c r="I96" s="165" t="str">
        <f>IFERROR(H96/G96-1,"-")</f>
        <v>-</v>
      </c>
      <c r="J96" s="164" t="str">
        <f t="shared" si="50"/>
        <v>-</v>
      </c>
      <c r="K96" s="179" t="str">
        <f t="shared" si="51"/>
        <v>-</v>
      </c>
      <c r="L96" s="163" t="str">
        <f t="shared" si="52"/>
        <v>-</v>
      </c>
      <c r="M96" s="164" t="str">
        <f t="shared" si="53"/>
        <v>-</v>
      </c>
    </row>
    <row r="97" spans="2:13" x14ac:dyDescent="0.25">
      <c r="B97" s="157" t="s">
        <v>107</v>
      </c>
      <c r="C97" s="158" t="s">
        <v>324</v>
      </c>
      <c r="D97" s="158" t="s">
        <v>324</v>
      </c>
      <c r="E97" s="158" t="s">
        <v>324</v>
      </c>
      <c r="F97" s="158" t="s">
        <v>324</v>
      </c>
      <c r="G97" s="158" t="s">
        <v>324</v>
      </c>
      <c r="H97" s="158" t="s">
        <v>324</v>
      </c>
      <c r="I97" s="160" t="str">
        <f>IFERROR(H97/G97-1,"-")</f>
        <v>-</v>
      </c>
      <c r="J97" s="159" t="str">
        <f t="shared" si="50"/>
        <v>-</v>
      </c>
      <c r="K97" s="178" t="str">
        <f t="shared" si="51"/>
        <v>-</v>
      </c>
      <c r="L97" s="158" t="str">
        <f t="shared" si="52"/>
        <v>-</v>
      </c>
      <c r="M97" s="159" t="str">
        <f t="shared" si="53"/>
        <v>-</v>
      </c>
    </row>
    <row r="98" spans="2:13" x14ac:dyDescent="0.25">
      <c r="B98" s="162" t="s">
        <v>110</v>
      </c>
      <c r="C98" s="163" t="s">
        <v>324</v>
      </c>
      <c r="D98" s="163" t="s">
        <v>324</v>
      </c>
      <c r="E98" s="163" t="s">
        <v>324</v>
      </c>
      <c r="F98" s="163" t="s">
        <v>324</v>
      </c>
      <c r="G98" s="163" t="s">
        <v>324</v>
      </c>
      <c r="H98" s="163" t="s">
        <v>324</v>
      </c>
      <c r="I98" s="165" t="str">
        <f t="shared" ref="I98:I105" si="54">IFERROR(H98/G98-1,"-")</f>
        <v>-</v>
      </c>
      <c r="J98" s="164" t="str">
        <f t="shared" si="50"/>
        <v>-</v>
      </c>
      <c r="K98" s="179" t="str">
        <f t="shared" si="51"/>
        <v>-</v>
      </c>
      <c r="L98" s="163" t="str">
        <f t="shared" si="52"/>
        <v>-</v>
      </c>
      <c r="M98" s="164" t="str">
        <f t="shared" si="53"/>
        <v>-</v>
      </c>
    </row>
    <row r="99" spans="2:13" x14ac:dyDescent="0.25">
      <c r="B99" s="162" t="s">
        <v>113</v>
      </c>
      <c r="C99" s="163" t="s">
        <v>324</v>
      </c>
      <c r="D99" s="163" t="s">
        <v>324</v>
      </c>
      <c r="E99" s="163" t="s">
        <v>324</v>
      </c>
      <c r="F99" s="163" t="s">
        <v>324</v>
      </c>
      <c r="G99" s="163" t="s">
        <v>324</v>
      </c>
      <c r="H99" s="163" t="s">
        <v>324</v>
      </c>
      <c r="I99" s="165" t="str">
        <f t="shared" si="54"/>
        <v>-</v>
      </c>
      <c r="J99" s="164" t="str">
        <f t="shared" si="50"/>
        <v>-</v>
      </c>
      <c r="K99" s="179" t="str">
        <f t="shared" si="51"/>
        <v>-</v>
      </c>
      <c r="L99" s="163" t="str">
        <f t="shared" si="52"/>
        <v>-</v>
      </c>
      <c r="M99" s="164" t="str">
        <f t="shared" si="53"/>
        <v>-</v>
      </c>
    </row>
    <row r="100" spans="2:13" x14ac:dyDescent="0.25">
      <c r="B100" s="162" t="s">
        <v>116</v>
      </c>
      <c r="C100" s="163" t="s">
        <v>324</v>
      </c>
      <c r="D100" s="163" t="s">
        <v>324</v>
      </c>
      <c r="E100" s="163" t="s">
        <v>324</v>
      </c>
      <c r="F100" s="163" t="s">
        <v>324</v>
      </c>
      <c r="G100" s="163" t="s">
        <v>324</v>
      </c>
      <c r="H100" s="163" t="s">
        <v>324</v>
      </c>
      <c r="I100" s="165" t="str">
        <f t="shared" si="54"/>
        <v>-</v>
      </c>
      <c r="J100" s="164" t="str">
        <f t="shared" si="50"/>
        <v>-</v>
      </c>
      <c r="K100" s="179" t="str">
        <f t="shared" si="51"/>
        <v>-</v>
      </c>
      <c r="L100" s="163" t="str">
        <f t="shared" si="52"/>
        <v>-</v>
      </c>
      <c r="M100" s="164" t="str">
        <f t="shared" si="53"/>
        <v>-</v>
      </c>
    </row>
    <row r="101" spans="2:13" x14ac:dyDescent="0.25">
      <c r="B101" s="162" t="s">
        <v>123</v>
      </c>
      <c r="C101" s="163" t="s">
        <v>324</v>
      </c>
      <c r="D101" s="163" t="s">
        <v>324</v>
      </c>
      <c r="E101" s="163" t="s">
        <v>324</v>
      </c>
      <c r="F101" s="163" t="s">
        <v>324</v>
      </c>
      <c r="G101" s="163" t="s">
        <v>324</v>
      </c>
      <c r="H101" s="163" t="s">
        <v>324</v>
      </c>
      <c r="I101" s="165" t="str">
        <f t="shared" si="54"/>
        <v>-</v>
      </c>
      <c r="J101" s="164" t="str">
        <f t="shared" si="50"/>
        <v>-</v>
      </c>
      <c r="K101" s="179" t="str">
        <f t="shared" si="51"/>
        <v>-</v>
      </c>
      <c r="L101" s="163" t="str">
        <f t="shared" si="52"/>
        <v>-</v>
      </c>
      <c r="M101" s="164" t="str">
        <f t="shared" si="53"/>
        <v>-</v>
      </c>
    </row>
    <row r="102" spans="2:13" x14ac:dyDescent="0.25">
      <c r="B102" s="162" t="s">
        <v>119</v>
      </c>
      <c r="C102" s="163" t="s">
        <v>324</v>
      </c>
      <c r="D102" s="163" t="s">
        <v>324</v>
      </c>
      <c r="E102" s="163" t="s">
        <v>324</v>
      </c>
      <c r="F102" s="163" t="s">
        <v>324</v>
      </c>
      <c r="G102" s="163" t="s">
        <v>324</v>
      </c>
      <c r="H102" s="163" t="s">
        <v>324</v>
      </c>
      <c r="I102" s="165" t="str">
        <f t="shared" si="54"/>
        <v>-</v>
      </c>
      <c r="J102" s="164" t="str">
        <f t="shared" si="50"/>
        <v>-</v>
      </c>
      <c r="K102" s="179" t="str">
        <f t="shared" si="51"/>
        <v>-</v>
      </c>
      <c r="L102" s="163" t="str">
        <f t="shared" si="52"/>
        <v>-</v>
      </c>
      <c r="M102" s="164" t="str">
        <f t="shared" si="53"/>
        <v>-</v>
      </c>
    </row>
    <row r="103" spans="2:13" x14ac:dyDescent="0.25">
      <c r="B103" s="162" t="s">
        <v>128</v>
      </c>
      <c r="C103" s="163" t="s">
        <v>324</v>
      </c>
      <c r="D103" s="163" t="s">
        <v>324</v>
      </c>
      <c r="E103" s="163" t="s">
        <v>324</v>
      </c>
      <c r="F103" s="163" t="s">
        <v>324</v>
      </c>
      <c r="G103" s="163" t="s">
        <v>324</v>
      </c>
      <c r="H103" s="163" t="s">
        <v>324</v>
      </c>
      <c r="I103" s="165" t="str">
        <f t="shared" si="54"/>
        <v>-</v>
      </c>
      <c r="J103" s="164" t="str">
        <f t="shared" si="50"/>
        <v>-</v>
      </c>
      <c r="K103" s="179" t="str">
        <f t="shared" si="51"/>
        <v>-</v>
      </c>
      <c r="L103" s="163" t="str">
        <f t="shared" si="52"/>
        <v>-</v>
      </c>
      <c r="M103" s="164" t="str">
        <f t="shared" si="53"/>
        <v>-</v>
      </c>
    </row>
    <row r="104" spans="2:13" x14ac:dyDescent="0.25">
      <c r="B104" s="162" t="s">
        <v>131</v>
      </c>
      <c r="C104" s="163" t="s">
        <v>324</v>
      </c>
      <c r="D104" s="163" t="s">
        <v>324</v>
      </c>
      <c r="E104" s="163" t="s">
        <v>324</v>
      </c>
      <c r="F104" s="163" t="s">
        <v>324</v>
      </c>
      <c r="G104" s="163" t="s">
        <v>324</v>
      </c>
      <c r="H104" s="163" t="s">
        <v>324</v>
      </c>
      <c r="I104" s="165" t="str">
        <f t="shared" si="54"/>
        <v>-</v>
      </c>
      <c r="J104" s="164" t="str">
        <f t="shared" si="50"/>
        <v>-</v>
      </c>
      <c r="K104" s="179" t="str">
        <f t="shared" si="51"/>
        <v>-</v>
      </c>
      <c r="L104" s="163" t="str">
        <f t="shared" si="52"/>
        <v>-</v>
      </c>
      <c r="M104" s="164" t="str">
        <f t="shared" si="53"/>
        <v>-</v>
      </c>
    </row>
    <row r="105" spans="2:13" x14ac:dyDescent="0.25">
      <c r="B105" s="168" t="s">
        <v>145</v>
      </c>
      <c r="C105" s="169" t="str">
        <f>IFERROR(C97-SUM(C98:C104),"nd")</f>
        <v>nd</v>
      </c>
      <c r="D105" s="169" t="str">
        <f t="shared" ref="D105:H105" si="55">IFERROR(D97-SUM(D98:D104),"nd")</f>
        <v>nd</v>
      </c>
      <c r="E105" s="169" t="str">
        <f t="shared" si="55"/>
        <v>nd</v>
      </c>
      <c r="F105" s="169" t="str">
        <f t="shared" si="55"/>
        <v>nd</v>
      </c>
      <c r="G105" s="169" t="str">
        <f t="shared" si="55"/>
        <v>nd</v>
      </c>
      <c r="H105" s="169" t="str">
        <f t="shared" si="55"/>
        <v>nd</v>
      </c>
      <c r="I105" s="171" t="str">
        <f t="shared" si="54"/>
        <v>-</v>
      </c>
      <c r="J105" s="170" t="str">
        <f t="shared" si="50"/>
        <v>-</v>
      </c>
      <c r="K105" s="180" t="str">
        <f t="shared" si="51"/>
        <v>-</v>
      </c>
      <c r="L105" s="169" t="str">
        <f t="shared" si="52"/>
        <v>-</v>
      </c>
      <c r="M105" s="170" t="str">
        <f t="shared" si="53"/>
        <v>-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IFERROR(C108+C111,"nd")</f>
        <v>50528</v>
      </c>
      <c r="D107" s="176">
        <f t="shared" ref="D107:H107" si="56">IFERROR(D108+D111,"nd")</f>
        <v>49021</v>
      </c>
      <c r="E107" s="176">
        <f t="shared" si="56"/>
        <v>13758</v>
      </c>
      <c r="F107" s="176">
        <f t="shared" si="56"/>
        <v>24115</v>
      </c>
      <c r="G107" s="176">
        <f t="shared" si="56"/>
        <v>26931</v>
      </c>
      <c r="H107" s="176">
        <f t="shared" si="56"/>
        <v>27016</v>
      </c>
      <c r="I107" s="177">
        <f>IFERROR(H107/G107-1,"-")</f>
        <v>3.1562140284431273E-3</v>
      </c>
      <c r="J107" s="177">
        <f>IFERROR(H107/D107-1,"-")</f>
        <v>-0.44888925154525616</v>
      </c>
      <c r="K107" s="176">
        <f>IFERROR(H107-G107,"-")</f>
        <v>85</v>
      </c>
      <c r="L107" s="176">
        <f>IFERROR(H107-D107,"-")</f>
        <v>-22005</v>
      </c>
      <c r="M107" s="177">
        <f>IFERROR(H107/H$9,"-")</f>
        <v>2.6933744344771068E-2</v>
      </c>
    </row>
    <row r="108" spans="2:13" x14ac:dyDescent="0.25">
      <c r="B108" s="157" t="s">
        <v>97</v>
      </c>
      <c r="C108" s="158">
        <v>13662</v>
      </c>
      <c r="D108" s="158">
        <v>11684</v>
      </c>
      <c r="E108" s="158">
        <v>2060</v>
      </c>
      <c r="F108" s="158">
        <v>6944</v>
      </c>
      <c r="G108" s="158">
        <v>6519</v>
      </c>
      <c r="H108" s="158">
        <v>5682</v>
      </c>
      <c r="I108" s="160">
        <f>IFERROR(H108/G108-1,"-")</f>
        <v>-0.12839392544868844</v>
      </c>
      <c r="J108" s="159">
        <f t="shared" ref="J108:J119" si="57">IFERROR(H108/D108-1,"-")</f>
        <v>-0.51369394043135919</v>
      </c>
      <c r="K108" s="178">
        <f t="shared" ref="K108:K119" si="58">IFERROR(H108-G108,"-")</f>
        <v>-837</v>
      </c>
      <c r="L108" s="158">
        <f t="shared" ref="L108:L119" si="59">IFERROR(H108-D108,"-")</f>
        <v>-6002</v>
      </c>
      <c r="M108" s="159">
        <f t="shared" ref="M108:M119" si="60">IFERROR(H108/H$9,"-")</f>
        <v>5.6647000061811233E-3</v>
      </c>
    </row>
    <row r="109" spans="2:13" x14ac:dyDescent="0.25">
      <c r="B109" s="162" t="s">
        <v>103</v>
      </c>
      <c r="C109" s="163">
        <v>10447</v>
      </c>
      <c r="D109" s="163">
        <v>7763</v>
      </c>
      <c r="E109" s="163">
        <v>1452</v>
      </c>
      <c r="F109" s="163">
        <v>5103</v>
      </c>
      <c r="G109" s="163">
        <v>4738</v>
      </c>
      <c r="H109" s="163">
        <v>3576</v>
      </c>
      <c r="I109" s="165">
        <f>IFERROR(H109/G109-1,"-")</f>
        <v>-0.24525116082735332</v>
      </c>
      <c r="J109" s="164">
        <f t="shared" si="57"/>
        <v>-0.53935334277985314</v>
      </c>
      <c r="K109" s="179">
        <f t="shared" si="58"/>
        <v>-1162</v>
      </c>
      <c r="L109" s="163">
        <f t="shared" si="59"/>
        <v>-4187</v>
      </c>
      <c r="M109" s="164">
        <f t="shared" si="60"/>
        <v>3.5651121475015301E-3</v>
      </c>
    </row>
    <row r="110" spans="2:13" x14ac:dyDescent="0.25">
      <c r="B110" s="162" t="s">
        <v>100</v>
      </c>
      <c r="C110" s="163">
        <v>3215</v>
      </c>
      <c r="D110" s="163">
        <v>3921</v>
      </c>
      <c r="E110" s="163">
        <v>608</v>
      </c>
      <c r="F110" s="163">
        <v>1841</v>
      </c>
      <c r="G110" s="163">
        <v>1781</v>
      </c>
      <c r="H110" s="163">
        <v>2106</v>
      </c>
      <c r="I110" s="165">
        <f>IFERROR(H110/G110-1,"-")</f>
        <v>0.18248175182481763</v>
      </c>
      <c r="J110" s="164">
        <f t="shared" si="57"/>
        <v>-0.46289211935730679</v>
      </c>
      <c r="K110" s="179">
        <f t="shared" si="58"/>
        <v>325</v>
      </c>
      <c r="L110" s="163">
        <f t="shared" si="59"/>
        <v>-1815</v>
      </c>
      <c r="M110" s="164">
        <f t="shared" si="60"/>
        <v>2.0995878586795927E-3</v>
      </c>
    </row>
    <row r="111" spans="2:13" x14ac:dyDescent="0.25">
      <c r="B111" s="157" t="s">
        <v>107</v>
      </c>
      <c r="C111" s="158">
        <v>36866</v>
      </c>
      <c r="D111" s="158">
        <v>37337</v>
      </c>
      <c r="E111" s="158">
        <v>11698</v>
      </c>
      <c r="F111" s="158">
        <v>17171</v>
      </c>
      <c r="G111" s="158">
        <v>20412</v>
      </c>
      <c r="H111" s="158">
        <v>21334</v>
      </c>
      <c r="I111" s="160">
        <f>IFERROR(H111/G111-1,"-")</f>
        <v>4.5169508132471003E-2</v>
      </c>
      <c r="J111" s="159">
        <f t="shared" si="57"/>
        <v>-0.42860969011972039</v>
      </c>
      <c r="K111" s="178">
        <f t="shared" si="58"/>
        <v>922</v>
      </c>
      <c r="L111" s="158">
        <f t="shared" si="59"/>
        <v>-16003</v>
      </c>
      <c r="M111" s="159">
        <f t="shared" si="60"/>
        <v>2.1269044338589945E-2</v>
      </c>
    </row>
    <row r="112" spans="2:13" x14ac:dyDescent="0.25">
      <c r="B112" s="162" t="s">
        <v>110</v>
      </c>
      <c r="C112" s="163">
        <v>21686</v>
      </c>
      <c r="D112" s="163">
        <v>20275</v>
      </c>
      <c r="E112" s="163">
        <v>6095</v>
      </c>
      <c r="F112" s="163">
        <v>10637</v>
      </c>
      <c r="G112" s="163">
        <v>12601</v>
      </c>
      <c r="H112" s="163">
        <v>12275</v>
      </c>
      <c r="I112" s="165">
        <f t="shared" ref="I112:I119" si="61">IFERROR(H112/G112-1,"-")</f>
        <v>-2.587096262201416E-2</v>
      </c>
      <c r="J112" s="164">
        <f t="shared" si="57"/>
        <v>-0.39457459926017258</v>
      </c>
      <c r="K112" s="179">
        <f t="shared" si="58"/>
        <v>-326</v>
      </c>
      <c r="L112" s="163">
        <f t="shared" si="59"/>
        <v>-8000</v>
      </c>
      <c r="M112" s="164">
        <f t="shared" si="60"/>
        <v>1.223762628931244E-2</v>
      </c>
    </row>
    <row r="113" spans="2:13" x14ac:dyDescent="0.25">
      <c r="B113" s="162" t="s">
        <v>113</v>
      </c>
      <c r="C113" s="163">
        <v>5869</v>
      </c>
      <c r="D113" s="163">
        <v>4078</v>
      </c>
      <c r="E113" s="163">
        <v>474</v>
      </c>
      <c r="F113" s="163">
        <v>662</v>
      </c>
      <c r="G113" s="163">
        <v>1021</v>
      </c>
      <c r="H113" s="163">
        <v>1052</v>
      </c>
      <c r="I113" s="165">
        <f t="shared" si="61"/>
        <v>3.0362389813908042E-2</v>
      </c>
      <c r="J113" s="164">
        <f t="shared" si="57"/>
        <v>-0.7420304070622854</v>
      </c>
      <c r="K113" s="179">
        <f t="shared" si="58"/>
        <v>31</v>
      </c>
      <c r="L113" s="163">
        <f t="shared" si="59"/>
        <v>-3026</v>
      </c>
      <c r="M113" s="164">
        <f t="shared" si="60"/>
        <v>1.048796974041278E-3</v>
      </c>
    </row>
    <row r="114" spans="2:13" x14ac:dyDescent="0.25">
      <c r="B114" s="162" t="s">
        <v>116</v>
      </c>
      <c r="C114" s="163">
        <v>1150</v>
      </c>
      <c r="D114" s="163">
        <v>2068</v>
      </c>
      <c r="E114" s="163">
        <v>623</v>
      </c>
      <c r="F114" s="163">
        <v>992</v>
      </c>
      <c r="G114" s="163">
        <v>1165</v>
      </c>
      <c r="H114" s="163">
        <v>1290</v>
      </c>
      <c r="I114" s="165">
        <f t="shared" si="61"/>
        <v>0.10729613733905574</v>
      </c>
      <c r="J114" s="164">
        <f t="shared" si="57"/>
        <v>-0.37620889748549324</v>
      </c>
      <c r="K114" s="179">
        <f t="shared" si="58"/>
        <v>125</v>
      </c>
      <c r="L114" s="163">
        <f t="shared" si="59"/>
        <v>-778</v>
      </c>
      <c r="M114" s="164">
        <f t="shared" si="60"/>
        <v>1.2860723350886392E-3</v>
      </c>
    </row>
    <row r="115" spans="2:13" x14ac:dyDescent="0.25">
      <c r="B115" s="162" t="s">
        <v>123</v>
      </c>
      <c r="C115" s="163">
        <v>720</v>
      </c>
      <c r="D115" s="163">
        <v>1187</v>
      </c>
      <c r="E115" s="163">
        <v>167</v>
      </c>
      <c r="F115" s="163">
        <v>302</v>
      </c>
      <c r="G115" s="163">
        <v>404</v>
      </c>
      <c r="H115" s="163">
        <v>463</v>
      </c>
      <c r="I115" s="165">
        <f t="shared" si="61"/>
        <v>0.14603960396039595</v>
      </c>
      <c r="J115" s="164">
        <f t="shared" si="57"/>
        <v>-0.60994102780117943</v>
      </c>
      <c r="K115" s="179">
        <f t="shared" si="58"/>
        <v>59</v>
      </c>
      <c r="L115" s="163">
        <f t="shared" si="59"/>
        <v>-724</v>
      </c>
      <c r="M115" s="164">
        <f t="shared" si="60"/>
        <v>4.6159030321398447E-4</v>
      </c>
    </row>
    <row r="116" spans="2:13" x14ac:dyDescent="0.25">
      <c r="B116" s="162" t="s">
        <v>119</v>
      </c>
      <c r="C116" s="163">
        <v>586</v>
      </c>
      <c r="D116" s="163">
        <v>549</v>
      </c>
      <c r="E116" s="163">
        <v>262</v>
      </c>
      <c r="F116" s="163">
        <v>337</v>
      </c>
      <c r="G116" s="163">
        <v>367</v>
      </c>
      <c r="H116" s="163">
        <v>371</v>
      </c>
      <c r="I116" s="165">
        <f t="shared" si="61"/>
        <v>1.0899182561307841E-2</v>
      </c>
      <c r="J116" s="164">
        <f t="shared" si="57"/>
        <v>-0.32422586520947172</v>
      </c>
      <c r="K116" s="179">
        <f t="shared" si="58"/>
        <v>4</v>
      </c>
      <c r="L116" s="163">
        <f t="shared" si="59"/>
        <v>-178</v>
      </c>
      <c r="M116" s="164">
        <f t="shared" si="60"/>
        <v>3.6987041575029856E-4</v>
      </c>
    </row>
    <row r="117" spans="2:13" x14ac:dyDescent="0.25">
      <c r="B117" s="162" t="s">
        <v>128</v>
      </c>
      <c r="C117" s="163">
        <v>180</v>
      </c>
      <c r="D117" s="163">
        <v>299</v>
      </c>
      <c r="E117" s="163">
        <v>180</v>
      </c>
      <c r="F117" s="163">
        <v>87</v>
      </c>
      <c r="G117" s="163">
        <v>120</v>
      </c>
      <c r="H117" s="163">
        <v>87</v>
      </c>
      <c r="I117" s="165">
        <f t="shared" si="61"/>
        <v>-0.27500000000000002</v>
      </c>
      <c r="J117" s="164">
        <f t="shared" si="57"/>
        <v>-0.70903010033444813</v>
      </c>
      <c r="K117" s="179">
        <f t="shared" si="58"/>
        <v>-33</v>
      </c>
      <c r="L117" s="163">
        <f t="shared" si="59"/>
        <v>-212</v>
      </c>
      <c r="M117" s="164">
        <f t="shared" si="60"/>
        <v>8.6735110971094282E-5</v>
      </c>
    </row>
    <row r="118" spans="2:13" x14ac:dyDescent="0.25">
      <c r="B118" s="162" t="s">
        <v>131</v>
      </c>
      <c r="C118" s="163">
        <v>309</v>
      </c>
      <c r="D118" s="163">
        <v>283</v>
      </c>
      <c r="E118" s="163">
        <v>383</v>
      </c>
      <c r="F118" s="163">
        <v>92</v>
      </c>
      <c r="G118" s="163">
        <v>89</v>
      </c>
      <c r="H118" s="163">
        <v>100</v>
      </c>
      <c r="I118" s="165">
        <f t="shared" si="61"/>
        <v>0.12359550561797761</v>
      </c>
      <c r="J118" s="164">
        <f t="shared" si="57"/>
        <v>-0.64664310954063597</v>
      </c>
      <c r="K118" s="179">
        <f t="shared" si="58"/>
        <v>11</v>
      </c>
      <c r="L118" s="163">
        <f t="shared" si="59"/>
        <v>-183</v>
      </c>
      <c r="M118" s="164">
        <f t="shared" si="60"/>
        <v>9.9695529851832507E-5</v>
      </c>
    </row>
    <row r="119" spans="2:13" x14ac:dyDescent="0.25">
      <c r="B119" s="168" t="s">
        <v>145</v>
      </c>
      <c r="C119" s="169">
        <f>IFERROR(C111-SUM(C112:C118),"nd")</f>
        <v>6366</v>
      </c>
      <c r="D119" s="169">
        <f t="shared" ref="D119:H119" si="62">IFERROR(D111-SUM(D112:D118),"nd")</f>
        <v>8598</v>
      </c>
      <c r="E119" s="169">
        <f t="shared" si="62"/>
        <v>3514</v>
      </c>
      <c r="F119" s="169">
        <f t="shared" si="62"/>
        <v>4062</v>
      </c>
      <c r="G119" s="169">
        <f t="shared" si="62"/>
        <v>4645</v>
      </c>
      <c r="H119" s="169">
        <f t="shared" si="62"/>
        <v>5696</v>
      </c>
      <c r="I119" s="171">
        <f t="shared" si="61"/>
        <v>0.22626480086114098</v>
      </c>
      <c r="J119" s="170">
        <f t="shared" si="57"/>
        <v>-0.33752035357059784</v>
      </c>
      <c r="K119" s="180">
        <f t="shared" si="58"/>
        <v>1051</v>
      </c>
      <c r="L119" s="169">
        <f t="shared" si="59"/>
        <v>-2902</v>
      </c>
      <c r="M119" s="170">
        <f t="shared" si="60"/>
        <v>5.6786573803603796E-3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 t="str">
        <f>IFERROR(C122+C125,"nd")</f>
        <v>nd</v>
      </c>
      <c r="D121" s="176" t="str">
        <f t="shared" ref="D121:H121" si="63">IFERROR(D122+D125,"nd")</f>
        <v>nd</v>
      </c>
      <c r="E121" s="176" t="str">
        <f t="shared" si="63"/>
        <v>nd</v>
      </c>
      <c r="F121" s="176" t="str">
        <f t="shared" si="63"/>
        <v>nd</v>
      </c>
      <c r="G121" s="176" t="str">
        <f t="shared" si="63"/>
        <v>nd</v>
      </c>
      <c r="H121" s="176" t="str">
        <f t="shared" si="63"/>
        <v>nd</v>
      </c>
      <c r="I121" s="177" t="str">
        <f>IFERROR(H121/G121-1,"-")</f>
        <v>-</v>
      </c>
      <c r="J121" s="177" t="str">
        <f>IFERROR(H121/D121-1,"-")</f>
        <v>-</v>
      </c>
      <c r="K121" s="176" t="str">
        <f>IFERROR(H121-G121,"-")</f>
        <v>-</v>
      </c>
      <c r="L121" s="176" t="str">
        <f>IFERROR(H121-D121,"-")</f>
        <v>-</v>
      </c>
      <c r="M121" s="177" t="str">
        <f>IFERROR(H121/H$9,"-")</f>
        <v>-</v>
      </c>
    </row>
    <row r="122" spans="2:13" x14ac:dyDescent="0.25">
      <c r="B122" s="157" t="s">
        <v>97</v>
      </c>
      <c r="C122" s="158" t="s">
        <v>324</v>
      </c>
      <c r="D122" s="158" t="s">
        <v>324</v>
      </c>
      <c r="E122" s="158" t="s">
        <v>324</v>
      </c>
      <c r="F122" s="158" t="s">
        <v>324</v>
      </c>
      <c r="G122" s="158" t="s">
        <v>324</v>
      </c>
      <c r="H122" s="158" t="s">
        <v>324</v>
      </c>
      <c r="I122" s="160" t="str">
        <f>IFERROR(H122/G122-1,"-")</f>
        <v>-</v>
      </c>
      <c r="J122" s="159" t="str">
        <f t="shared" ref="J122:J133" si="64">IFERROR(H122/D122-1,"-")</f>
        <v>-</v>
      </c>
      <c r="K122" s="178" t="str">
        <f t="shared" ref="K122:K133" si="65">IFERROR(H122-G122,"-")</f>
        <v>-</v>
      </c>
      <c r="L122" s="158" t="str">
        <f t="shared" ref="L122:L133" si="66">IFERROR(H122-D122,"-")</f>
        <v>-</v>
      </c>
      <c r="M122" s="159" t="str">
        <f t="shared" ref="M122:M133" si="67">IFERROR(H122/H$9,"-")</f>
        <v>-</v>
      </c>
    </row>
    <row r="123" spans="2:13" x14ac:dyDescent="0.25">
      <c r="B123" s="162" t="s">
        <v>103</v>
      </c>
      <c r="C123" s="163" t="s">
        <v>324</v>
      </c>
      <c r="D123" s="163" t="s">
        <v>324</v>
      </c>
      <c r="E123" s="163" t="s">
        <v>324</v>
      </c>
      <c r="F123" s="163" t="s">
        <v>324</v>
      </c>
      <c r="G123" s="163" t="s">
        <v>324</v>
      </c>
      <c r="H123" s="163" t="s">
        <v>324</v>
      </c>
      <c r="I123" s="165" t="str">
        <f>IFERROR(H123/G123-1,"-")</f>
        <v>-</v>
      </c>
      <c r="J123" s="164" t="str">
        <f t="shared" si="64"/>
        <v>-</v>
      </c>
      <c r="K123" s="179" t="str">
        <f t="shared" si="65"/>
        <v>-</v>
      </c>
      <c r="L123" s="163" t="str">
        <f t="shared" si="66"/>
        <v>-</v>
      </c>
      <c r="M123" s="164" t="str">
        <f t="shared" si="67"/>
        <v>-</v>
      </c>
    </row>
    <row r="124" spans="2:13" x14ac:dyDescent="0.25">
      <c r="B124" s="162" t="s">
        <v>100</v>
      </c>
      <c r="C124" s="163" t="s">
        <v>324</v>
      </c>
      <c r="D124" s="163" t="s">
        <v>324</v>
      </c>
      <c r="E124" s="163" t="s">
        <v>324</v>
      </c>
      <c r="F124" s="163" t="s">
        <v>324</v>
      </c>
      <c r="G124" s="163" t="s">
        <v>324</v>
      </c>
      <c r="H124" s="163" t="s">
        <v>324</v>
      </c>
      <c r="I124" s="165" t="str">
        <f>IFERROR(H124/G124-1,"-")</f>
        <v>-</v>
      </c>
      <c r="J124" s="164" t="str">
        <f t="shared" si="64"/>
        <v>-</v>
      </c>
      <c r="K124" s="179" t="str">
        <f t="shared" si="65"/>
        <v>-</v>
      </c>
      <c r="L124" s="163" t="str">
        <f t="shared" si="66"/>
        <v>-</v>
      </c>
      <c r="M124" s="164" t="str">
        <f t="shared" si="67"/>
        <v>-</v>
      </c>
    </row>
    <row r="125" spans="2:13" x14ac:dyDescent="0.25">
      <c r="B125" s="157" t="s">
        <v>107</v>
      </c>
      <c r="C125" s="158" t="s">
        <v>324</v>
      </c>
      <c r="D125" s="158" t="s">
        <v>324</v>
      </c>
      <c r="E125" s="158" t="s">
        <v>324</v>
      </c>
      <c r="F125" s="158" t="s">
        <v>324</v>
      </c>
      <c r="G125" s="158" t="s">
        <v>324</v>
      </c>
      <c r="H125" s="158" t="s">
        <v>324</v>
      </c>
      <c r="I125" s="160" t="str">
        <f>IFERROR(H125/G125-1,"-")</f>
        <v>-</v>
      </c>
      <c r="J125" s="159" t="str">
        <f t="shared" si="64"/>
        <v>-</v>
      </c>
      <c r="K125" s="178" t="str">
        <f t="shared" si="65"/>
        <v>-</v>
      </c>
      <c r="L125" s="158" t="str">
        <f t="shared" si="66"/>
        <v>-</v>
      </c>
      <c r="M125" s="159" t="str">
        <f t="shared" si="67"/>
        <v>-</v>
      </c>
    </row>
    <row r="126" spans="2:13" x14ac:dyDescent="0.25">
      <c r="B126" s="162" t="s">
        <v>110</v>
      </c>
      <c r="C126" s="163" t="s">
        <v>324</v>
      </c>
      <c r="D126" s="163" t="s">
        <v>324</v>
      </c>
      <c r="E126" s="163" t="s">
        <v>324</v>
      </c>
      <c r="F126" s="163" t="s">
        <v>324</v>
      </c>
      <c r="G126" s="163" t="s">
        <v>324</v>
      </c>
      <c r="H126" s="163" t="s">
        <v>324</v>
      </c>
      <c r="I126" s="165" t="str">
        <f t="shared" ref="I126:I133" si="68">IFERROR(H126/G126-1,"-")</f>
        <v>-</v>
      </c>
      <c r="J126" s="164" t="str">
        <f t="shared" si="64"/>
        <v>-</v>
      </c>
      <c r="K126" s="179" t="str">
        <f t="shared" si="65"/>
        <v>-</v>
      </c>
      <c r="L126" s="163" t="str">
        <f t="shared" si="66"/>
        <v>-</v>
      </c>
      <c r="M126" s="164" t="str">
        <f t="shared" si="67"/>
        <v>-</v>
      </c>
    </row>
    <row r="127" spans="2:13" x14ac:dyDescent="0.25">
      <c r="B127" s="162" t="s">
        <v>113</v>
      </c>
      <c r="C127" s="163" t="s">
        <v>324</v>
      </c>
      <c r="D127" s="163" t="s">
        <v>324</v>
      </c>
      <c r="E127" s="163" t="s">
        <v>324</v>
      </c>
      <c r="F127" s="163" t="s">
        <v>324</v>
      </c>
      <c r="G127" s="163" t="s">
        <v>324</v>
      </c>
      <c r="H127" s="163" t="s">
        <v>324</v>
      </c>
      <c r="I127" s="165" t="str">
        <f t="shared" si="68"/>
        <v>-</v>
      </c>
      <c r="J127" s="164" t="str">
        <f t="shared" si="64"/>
        <v>-</v>
      </c>
      <c r="K127" s="179" t="str">
        <f t="shared" si="65"/>
        <v>-</v>
      </c>
      <c r="L127" s="163" t="str">
        <f t="shared" si="66"/>
        <v>-</v>
      </c>
      <c r="M127" s="164" t="str">
        <f t="shared" si="67"/>
        <v>-</v>
      </c>
    </row>
    <row r="128" spans="2:13" x14ac:dyDescent="0.25">
      <c r="B128" s="162" t="s">
        <v>116</v>
      </c>
      <c r="C128" s="163" t="s">
        <v>324</v>
      </c>
      <c r="D128" s="163" t="s">
        <v>324</v>
      </c>
      <c r="E128" s="163" t="s">
        <v>324</v>
      </c>
      <c r="F128" s="163" t="s">
        <v>324</v>
      </c>
      <c r="G128" s="163" t="s">
        <v>324</v>
      </c>
      <c r="H128" s="163" t="s">
        <v>324</v>
      </c>
      <c r="I128" s="165" t="str">
        <f t="shared" si="68"/>
        <v>-</v>
      </c>
      <c r="J128" s="164" t="str">
        <f t="shared" si="64"/>
        <v>-</v>
      </c>
      <c r="K128" s="179" t="str">
        <f t="shared" si="65"/>
        <v>-</v>
      </c>
      <c r="L128" s="163" t="str">
        <f t="shared" si="66"/>
        <v>-</v>
      </c>
      <c r="M128" s="164" t="str">
        <f t="shared" si="67"/>
        <v>-</v>
      </c>
    </row>
    <row r="129" spans="2:13" x14ac:dyDescent="0.25">
      <c r="B129" s="162" t="s">
        <v>123</v>
      </c>
      <c r="C129" s="163" t="s">
        <v>324</v>
      </c>
      <c r="D129" s="163" t="s">
        <v>324</v>
      </c>
      <c r="E129" s="163" t="s">
        <v>324</v>
      </c>
      <c r="F129" s="163" t="s">
        <v>324</v>
      </c>
      <c r="G129" s="163" t="s">
        <v>324</v>
      </c>
      <c r="H129" s="163" t="s">
        <v>324</v>
      </c>
      <c r="I129" s="165" t="str">
        <f t="shared" si="68"/>
        <v>-</v>
      </c>
      <c r="J129" s="164" t="str">
        <f t="shared" si="64"/>
        <v>-</v>
      </c>
      <c r="K129" s="179" t="str">
        <f t="shared" si="65"/>
        <v>-</v>
      </c>
      <c r="L129" s="163" t="str">
        <f t="shared" si="66"/>
        <v>-</v>
      </c>
      <c r="M129" s="164" t="str">
        <f t="shared" si="67"/>
        <v>-</v>
      </c>
    </row>
    <row r="130" spans="2:13" x14ac:dyDescent="0.25">
      <c r="B130" s="162" t="s">
        <v>119</v>
      </c>
      <c r="C130" s="163" t="s">
        <v>324</v>
      </c>
      <c r="D130" s="163" t="s">
        <v>324</v>
      </c>
      <c r="E130" s="163" t="s">
        <v>324</v>
      </c>
      <c r="F130" s="163" t="s">
        <v>324</v>
      </c>
      <c r="G130" s="163" t="s">
        <v>324</v>
      </c>
      <c r="H130" s="163" t="s">
        <v>324</v>
      </c>
      <c r="I130" s="165" t="str">
        <f t="shared" si="68"/>
        <v>-</v>
      </c>
      <c r="J130" s="164" t="str">
        <f t="shared" si="64"/>
        <v>-</v>
      </c>
      <c r="K130" s="179" t="str">
        <f t="shared" si="65"/>
        <v>-</v>
      </c>
      <c r="L130" s="163" t="str">
        <f t="shared" si="66"/>
        <v>-</v>
      </c>
      <c r="M130" s="164" t="str">
        <f t="shared" si="67"/>
        <v>-</v>
      </c>
    </row>
    <row r="131" spans="2:13" x14ac:dyDescent="0.25">
      <c r="B131" s="162" t="s">
        <v>128</v>
      </c>
      <c r="C131" s="163" t="s">
        <v>324</v>
      </c>
      <c r="D131" s="163" t="s">
        <v>324</v>
      </c>
      <c r="E131" s="163" t="s">
        <v>324</v>
      </c>
      <c r="F131" s="163" t="s">
        <v>324</v>
      </c>
      <c r="G131" s="163" t="s">
        <v>324</v>
      </c>
      <c r="H131" s="163" t="s">
        <v>324</v>
      </c>
      <c r="I131" s="165" t="str">
        <f t="shared" si="68"/>
        <v>-</v>
      </c>
      <c r="J131" s="164" t="str">
        <f t="shared" si="64"/>
        <v>-</v>
      </c>
      <c r="K131" s="179" t="str">
        <f t="shared" si="65"/>
        <v>-</v>
      </c>
      <c r="L131" s="163" t="str">
        <f t="shared" si="66"/>
        <v>-</v>
      </c>
      <c r="M131" s="164" t="str">
        <f t="shared" si="67"/>
        <v>-</v>
      </c>
    </row>
    <row r="132" spans="2:13" x14ac:dyDescent="0.25">
      <c r="B132" s="162" t="s">
        <v>131</v>
      </c>
      <c r="C132" s="163" t="s">
        <v>324</v>
      </c>
      <c r="D132" s="163" t="s">
        <v>324</v>
      </c>
      <c r="E132" s="163" t="s">
        <v>324</v>
      </c>
      <c r="F132" s="163" t="s">
        <v>324</v>
      </c>
      <c r="G132" s="163" t="s">
        <v>324</v>
      </c>
      <c r="H132" s="163" t="s">
        <v>324</v>
      </c>
      <c r="I132" s="165" t="str">
        <f t="shared" si="68"/>
        <v>-</v>
      </c>
      <c r="J132" s="164" t="str">
        <f t="shared" si="64"/>
        <v>-</v>
      </c>
      <c r="K132" s="179" t="str">
        <f t="shared" si="65"/>
        <v>-</v>
      </c>
      <c r="L132" s="163" t="str">
        <f t="shared" si="66"/>
        <v>-</v>
      </c>
      <c r="M132" s="164" t="str">
        <f t="shared" si="67"/>
        <v>-</v>
      </c>
    </row>
    <row r="133" spans="2:13" x14ac:dyDescent="0.25">
      <c r="B133" s="168" t="s">
        <v>145</v>
      </c>
      <c r="C133" s="169" t="str">
        <f>IFERROR(C125-SUM(C126:C132),"nd")</f>
        <v>nd</v>
      </c>
      <c r="D133" s="169" t="str">
        <f t="shared" ref="D133:H133" si="69">IFERROR(D125-SUM(D126:D132),"nd")</f>
        <v>nd</v>
      </c>
      <c r="E133" s="169" t="str">
        <f t="shared" si="69"/>
        <v>nd</v>
      </c>
      <c r="F133" s="169" t="str">
        <f t="shared" si="69"/>
        <v>nd</v>
      </c>
      <c r="G133" s="169" t="str">
        <f t="shared" si="69"/>
        <v>nd</v>
      </c>
      <c r="H133" s="169" t="str">
        <f t="shared" si="69"/>
        <v>nd</v>
      </c>
      <c r="I133" s="171" t="str">
        <f t="shared" si="68"/>
        <v>-</v>
      </c>
      <c r="J133" s="170" t="str">
        <f t="shared" si="64"/>
        <v>-</v>
      </c>
      <c r="K133" s="180" t="str">
        <f t="shared" si="65"/>
        <v>-</v>
      </c>
      <c r="L133" s="169" t="str">
        <f t="shared" si="66"/>
        <v>-</v>
      </c>
      <c r="M133" s="170" t="str">
        <f t="shared" si="67"/>
        <v>-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IFERROR(C136+C139,"nd")</f>
        <v>85504</v>
      </c>
      <c r="D135" s="176">
        <f t="shared" ref="D135:H135" si="70">IFERROR(D136+D139,"nd")</f>
        <v>58862</v>
      </c>
      <c r="E135" s="176">
        <f t="shared" si="70"/>
        <v>16780</v>
      </c>
      <c r="F135" s="176">
        <f t="shared" si="70"/>
        <v>36760</v>
      </c>
      <c r="G135" s="176">
        <f t="shared" si="70"/>
        <v>40747</v>
      </c>
      <c r="H135" s="176">
        <f t="shared" si="70"/>
        <v>42275</v>
      </c>
      <c r="I135" s="177">
        <f>IFERROR(H135/G135-1,"-")</f>
        <v>3.7499693228949305E-2</v>
      </c>
      <c r="J135" s="177">
        <f>IFERROR(H135/D135-1,"-")</f>
        <v>-0.28179470626210457</v>
      </c>
      <c r="K135" s="176">
        <f>IFERROR(H135-G135,"-")</f>
        <v>1528</v>
      </c>
      <c r="L135" s="176">
        <f>IFERROR(H135-D135,"-")</f>
        <v>-16587</v>
      </c>
      <c r="M135" s="177">
        <f>IFERROR(H135/H$9,"-")</f>
        <v>4.2146285244862192E-2</v>
      </c>
    </row>
    <row r="136" spans="2:13" x14ac:dyDescent="0.25">
      <c r="B136" s="157" t="s">
        <v>97</v>
      </c>
      <c r="C136" s="158">
        <v>18334</v>
      </c>
      <c r="D136" s="158">
        <v>9465</v>
      </c>
      <c r="E136" s="158">
        <v>3268</v>
      </c>
      <c r="F136" s="158">
        <v>6996</v>
      </c>
      <c r="G136" s="158">
        <v>8149</v>
      </c>
      <c r="H136" s="158">
        <v>7081</v>
      </c>
      <c r="I136" s="160">
        <f>IFERROR(H136/G136-1,"-")</f>
        <v>-0.13105902564731864</v>
      </c>
      <c r="J136" s="159">
        <f t="shared" ref="J136:J147" si="71">IFERROR(H136/D136-1,"-")</f>
        <v>-0.25187533016376118</v>
      </c>
      <c r="K136" s="178">
        <f t="shared" ref="K136:K147" si="72">IFERROR(H136-G136,"-")</f>
        <v>-1068</v>
      </c>
      <c r="L136" s="158">
        <f t="shared" ref="L136:L147" si="73">IFERROR(H136-D136,"-")</f>
        <v>-2384</v>
      </c>
      <c r="M136" s="159">
        <f t="shared" ref="M136:M147" si="74">IFERROR(H136/H$9,"-")</f>
        <v>7.0594404688082597E-3</v>
      </c>
    </row>
    <row r="137" spans="2:13" x14ac:dyDescent="0.25">
      <c r="B137" s="162" t="s">
        <v>103</v>
      </c>
      <c r="C137" s="163">
        <v>15288</v>
      </c>
      <c r="D137" s="163">
        <v>7076</v>
      </c>
      <c r="E137" s="163">
        <v>2718</v>
      </c>
      <c r="F137" s="163">
        <v>4967</v>
      </c>
      <c r="G137" s="163">
        <v>5721</v>
      </c>
      <c r="H137" s="163">
        <v>5033</v>
      </c>
      <c r="I137" s="165">
        <f>IFERROR(H137/G137-1,"-")</f>
        <v>-0.12025869603216222</v>
      </c>
      <c r="J137" s="164">
        <f t="shared" si="71"/>
        <v>-0.28872244205765973</v>
      </c>
      <c r="K137" s="179">
        <f t="shared" si="72"/>
        <v>-688</v>
      </c>
      <c r="L137" s="163">
        <f t="shared" si="73"/>
        <v>-2043</v>
      </c>
      <c r="M137" s="164">
        <f t="shared" si="74"/>
        <v>5.01767601744273E-3</v>
      </c>
    </row>
    <row r="138" spans="2:13" x14ac:dyDescent="0.25">
      <c r="B138" s="162" t="s">
        <v>100</v>
      </c>
      <c r="C138" s="163">
        <v>3046</v>
      </c>
      <c r="D138" s="163">
        <v>2389</v>
      </c>
      <c r="E138" s="163">
        <v>550</v>
      </c>
      <c r="F138" s="163">
        <v>2029</v>
      </c>
      <c r="G138" s="163">
        <v>2428</v>
      </c>
      <c r="H138" s="163">
        <v>2048</v>
      </c>
      <c r="I138" s="165">
        <f>IFERROR(H138/G138-1,"-")</f>
        <v>-0.15650741350906094</v>
      </c>
      <c r="J138" s="164">
        <f t="shared" si="71"/>
        <v>-0.14273754709083297</v>
      </c>
      <c r="K138" s="179">
        <f t="shared" si="72"/>
        <v>-380</v>
      </c>
      <c r="L138" s="163">
        <f t="shared" si="73"/>
        <v>-341</v>
      </c>
      <c r="M138" s="164">
        <f t="shared" si="74"/>
        <v>2.0417644513655298E-3</v>
      </c>
    </row>
    <row r="139" spans="2:13" x14ac:dyDescent="0.25">
      <c r="B139" s="157" t="s">
        <v>107</v>
      </c>
      <c r="C139" s="158">
        <v>67170</v>
      </c>
      <c r="D139" s="158">
        <v>49397</v>
      </c>
      <c r="E139" s="158">
        <v>13512</v>
      </c>
      <c r="F139" s="158">
        <v>29764</v>
      </c>
      <c r="G139" s="158">
        <v>32598</v>
      </c>
      <c r="H139" s="158">
        <v>35194</v>
      </c>
      <c r="I139" s="160">
        <f>IFERROR(H139/G139-1,"-")</f>
        <v>7.9636787532977538E-2</v>
      </c>
      <c r="J139" s="159">
        <f t="shared" si="71"/>
        <v>-0.2875275826467194</v>
      </c>
      <c r="K139" s="178">
        <f t="shared" si="72"/>
        <v>2596</v>
      </c>
      <c r="L139" s="158">
        <f t="shared" si="73"/>
        <v>-14203</v>
      </c>
      <c r="M139" s="159">
        <f t="shared" si="74"/>
        <v>3.5086844776053928E-2</v>
      </c>
    </row>
    <row r="140" spans="2:13" x14ac:dyDescent="0.25">
      <c r="B140" s="162" t="s">
        <v>110</v>
      </c>
      <c r="C140" s="163">
        <v>37806</v>
      </c>
      <c r="D140" s="163">
        <v>25726</v>
      </c>
      <c r="E140" s="163">
        <v>6534</v>
      </c>
      <c r="F140" s="163">
        <v>11538</v>
      </c>
      <c r="G140" s="163">
        <v>13247</v>
      </c>
      <c r="H140" s="163">
        <v>15330</v>
      </c>
      <c r="I140" s="165">
        <f t="shared" ref="I140:I147" si="75">IFERROR(H140/G140-1,"-")</f>
        <v>0.15724314939231521</v>
      </c>
      <c r="J140" s="164">
        <f t="shared" si="71"/>
        <v>-0.4041047967037239</v>
      </c>
      <c r="K140" s="179">
        <f t="shared" si="72"/>
        <v>2083</v>
      </c>
      <c r="L140" s="163">
        <f t="shared" si="73"/>
        <v>-10396</v>
      </c>
      <c r="M140" s="164">
        <f t="shared" si="74"/>
        <v>1.5283324726285923E-2</v>
      </c>
    </row>
    <row r="141" spans="2:13" x14ac:dyDescent="0.25">
      <c r="B141" s="162" t="s">
        <v>113</v>
      </c>
      <c r="C141" s="163">
        <v>2718</v>
      </c>
      <c r="D141" s="163">
        <v>1997</v>
      </c>
      <c r="E141" s="163">
        <v>737</v>
      </c>
      <c r="F141" s="163">
        <v>2252</v>
      </c>
      <c r="G141" s="163">
        <v>2056</v>
      </c>
      <c r="H141" s="163">
        <v>2151</v>
      </c>
      <c r="I141" s="165">
        <f t="shared" si="75"/>
        <v>4.620622568093391E-2</v>
      </c>
      <c r="J141" s="164">
        <f t="shared" si="71"/>
        <v>7.7115673510265381E-2</v>
      </c>
      <c r="K141" s="179">
        <f t="shared" si="72"/>
        <v>95</v>
      </c>
      <c r="L141" s="163">
        <f t="shared" si="73"/>
        <v>154</v>
      </c>
      <c r="M141" s="164">
        <f t="shared" si="74"/>
        <v>2.1444508471129171E-3</v>
      </c>
    </row>
    <row r="142" spans="2:13" x14ac:dyDescent="0.25">
      <c r="B142" s="162" t="s">
        <v>116</v>
      </c>
      <c r="C142" s="163">
        <v>6929</v>
      </c>
      <c r="D142" s="163">
        <v>2945</v>
      </c>
      <c r="E142" s="163">
        <v>641</v>
      </c>
      <c r="F142" s="163">
        <v>3218</v>
      </c>
      <c r="G142" s="163">
        <v>3572</v>
      </c>
      <c r="H142" s="163">
        <v>3492</v>
      </c>
      <c r="I142" s="165">
        <f t="shared" si="75"/>
        <v>-2.2396416573348232E-2</v>
      </c>
      <c r="J142" s="164">
        <f t="shared" si="71"/>
        <v>0.18573853989813238</v>
      </c>
      <c r="K142" s="179">
        <f t="shared" si="72"/>
        <v>-80</v>
      </c>
      <c r="L142" s="163">
        <f t="shared" si="73"/>
        <v>547</v>
      </c>
      <c r="M142" s="164">
        <f t="shared" si="74"/>
        <v>3.4813679024259911E-3</v>
      </c>
    </row>
    <row r="143" spans="2:13" x14ac:dyDescent="0.25">
      <c r="B143" s="162" t="s">
        <v>123</v>
      </c>
      <c r="C143" s="163">
        <v>1270</v>
      </c>
      <c r="D143" s="163">
        <v>1138</v>
      </c>
      <c r="E143" s="163">
        <v>374</v>
      </c>
      <c r="F143" s="163">
        <v>1476</v>
      </c>
      <c r="G143" s="163">
        <v>1303</v>
      </c>
      <c r="H143" s="163">
        <v>1097</v>
      </c>
      <c r="I143" s="165">
        <f t="shared" si="75"/>
        <v>-0.15809669992325404</v>
      </c>
      <c r="J143" s="164">
        <f t="shared" si="71"/>
        <v>-3.6028119507908629E-2</v>
      </c>
      <c r="K143" s="179">
        <f t="shared" si="72"/>
        <v>-206</v>
      </c>
      <c r="L143" s="163">
        <f t="shared" si="73"/>
        <v>-41</v>
      </c>
      <c r="M143" s="164">
        <f t="shared" si="74"/>
        <v>1.0936599624746025E-3</v>
      </c>
    </row>
    <row r="144" spans="2:13" x14ac:dyDescent="0.25">
      <c r="B144" s="162" t="s">
        <v>119</v>
      </c>
      <c r="C144" s="163">
        <v>617</v>
      </c>
      <c r="D144" s="163">
        <v>543</v>
      </c>
      <c r="E144" s="163">
        <v>223</v>
      </c>
      <c r="F144" s="163">
        <v>715</v>
      </c>
      <c r="G144" s="163">
        <v>583</v>
      </c>
      <c r="H144" s="163">
        <v>588</v>
      </c>
      <c r="I144" s="165">
        <f t="shared" si="75"/>
        <v>8.5763293310463506E-3</v>
      </c>
      <c r="J144" s="164">
        <f t="shared" si="71"/>
        <v>8.287292817679548E-2</v>
      </c>
      <c r="K144" s="179">
        <f t="shared" si="72"/>
        <v>5</v>
      </c>
      <c r="L144" s="163">
        <f t="shared" si="73"/>
        <v>45</v>
      </c>
      <c r="M144" s="164">
        <f t="shared" si="74"/>
        <v>5.8620971552877509E-4</v>
      </c>
    </row>
    <row r="145" spans="2:13" x14ac:dyDescent="0.25">
      <c r="B145" s="162" t="s">
        <v>128</v>
      </c>
      <c r="C145" s="163">
        <v>685</v>
      </c>
      <c r="D145" s="163">
        <v>718</v>
      </c>
      <c r="E145" s="163">
        <v>382</v>
      </c>
      <c r="F145" s="163">
        <v>272</v>
      </c>
      <c r="G145" s="163">
        <v>326</v>
      </c>
      <c r="H145" s="163">
        <v>214</v>
      </c>
      <c r="I145" s="165">
        <f t="shared" si="75"/>
        <v>-0.34355828220858897</v>
      </c>
      <c r="J145" s="164">
        <f t="shared" si="71"/>
        <v>-0.70194986072423404</v>
      </c>
      <c r="K145" s="179">
        <f t="shared" si="72"/>
        <v>-112</v>
      </c>
      <c r="L145" s="163">
        <f t="shared" si="73"/>
        <v>-504</v>
      </c>
      <c r="M145" s="164">
        <f t="shared" si="74"/>
        <v>2.1334843388292157E-4</v>
      </c>
    </row>
    <row r="146" spans="2:13" x14ac:dyDescent="0.25">
      <c r="B146" s="162" t="s">
        <v>131</v>
      </c>
      <c r="C146" s="163">
        <v>3012</v>
      </c>
      <c r="D146" s="163">
        <v>1197</v>
      </c>
      <c r="E146" s="163">
        <v>656</v>
      </c>
      <c r="F146" s="163">
        <v>230</v>
      </c>
      <c r="G146" s="163">
        <v>355</v>
      </c>
      <c r="H146" s="163">
        <v>392</v>
      </c>
      <c r="I146" s="165">
        <f t="shared" si="75"/>
        <v>0.10422535211267614</v>
      </c>
      <c r="J146" s="164">
        <f t="shared" si="71"/>
        <v>-0.67251461988304095</v>
      </c>
      <c r="K146" s="179">
        <f t="shared" si="72"/>
        <v>37</v>
      </c>
      <c r="L146" s="163">
        <f t="shared" si="73"/>
        <v>-805</v>
      </c>
      <c r="M146" s="164">
        <f t="shared" si="74"/>
        <v>3.9080647701918343E-4</v>
      </c>
    </row>
    <row r="147" spans="2:13" x14ac:dyDescent="0.25">
      <c r="B147" s="168" t="s">
        <v>145</v>
      </c>
      <c r="C147" s="169">
        <f>IFERROR(C139-SUM(C140:C146),"nd")</f>
        <v>14133</v>
      </c>
      <c r="D147" s="169">
        <f t="shared" ref="D147:H147" si="76">IFERROR(D139-SUM(D140:D146),"nd")</f>
        <v>15133</v>
      </c>
      <c r="E147" s="169">
        <f t="shared" si="76"/>
        <v>3965</v>
      </c>
      <c r="F147" s="169">
        <f t="shared" si="76"/>
        <v>10063</v>
      </c>
      <c r="G147" s="169">
        <f t="shared" si="76"/>
        <v>11156</v>
      </c>
      <c r="H147" s="169">
        <f t="shared" si="76"/>
        <v>11930</v>
      </c>
      <c r="I147" s="171">
        <f t="shared" si="75"/>
        <v>6.9379705987809182E-2</v>
      </c>
      <c r="J147" s="170">
        <f t="shared" si="71"/>
        <v>-0.21165664441948062</v>
      </c>
      <c r="K147" s="180">
        <f t="shared" si="72"/>
        <v>774</v>
      </c>
      <c r="L147" s="169">
        <f t="shared" si="73"/>
        <v>-3203</v>
      </c>
      <c r="M147" s="170">
        <f t="shared" si="74"/>
        <v>1.1893676711323617E-2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IFERROR(C150+C153,"nd")</f>
        <v>6145</v>
      </c>
      <c r="D149" s="176">
        <f t="shared" ref="D149:H149" si="77">IFERROR(D150+D153,"nd")</f>
        <v>5152</v>
      </c>
      <c r="E149" s="176">
        <f t="shared" si="77"/>
        <v>2131</v>
      </c>
      <c r="F149" s="176">
        <f t="shared" si="77"/>
        <v>11115</v>
      </c>
      <c r="G149" s="176">
        <f t="shared" si="77"/>
        <v>15002</v>
      </c>
      <c r="H149" s="176">
        <f t="shared" si="77"/>
        <v>42471</v>
      </c>
      <c r="I149" s="177">
        <f>IFERROR(H149/G149-1,"-")</f>
        <v>1.8310225303292893</v>
      </c>
      <c r="J149" s="177">
        <f>IFERROR(H149/D149-1,"-")</f>
        <v>7.243594720496894</v>
      </c>
      <c r="K149" s="176">
        <f>IFERROR(H149-G149,"-")</f>
        <v>27469</v>
      </c>
      <c r="L149" s="176">
        <f>IFERROR(H149-D149,"-")</f>
        <v>37319</v>
      </c>
      <c r="M149" s="177">
        <f>IFERROR(H149/H$9,"-")</f>
        <v>4.2341688483371782E-2</v>
      </c>
    </row>
    <row r="150" spans="2:13" x14ac:dyDescent="0.25">
      <c r="B150" s="157" t="s">
        <v>97</v>
      </c>
      <c r="C150" s="158">
        <v>1490</v>
      </c>
      <c r="D150" s="158">
        <v>1192</v>
      </c>
      <c r="E150" s="158">
        <v>428</v>
      </c>
      <c r="F150" s="158">
        <v>2230</v>
      </c>
      <c r="G150" s="158">
        <v>4016</v>
      </c>
      <c r="H150" s="158">
        <v>4986</v>
      </c>
      <c r="I150" s="160">
        <f>IFERROR(H150/G150-1,"-")</f>
        <v>0.24153386454183257</v>
      </c>
      <c r="J150" s="159">
        <f t="shared" ref="J150:J161" si="78">IFERROR(H150/D150-1,"-")</f>
        <v>3.1828859060402683</v>
      </c>
      <c r="K150" s="178">
        <f t="shared" ref="K150:K161" si="79">IFERROR(H150-G150,"-")</f>
        <v>970</v>
      </c>
      <c r="L150" s="158">
        <f t="shared" ref="L150:L161" si="80">IFERROR(H150-D150,"-")</f>
        <v>3794</v>
      </c>
      <c r="M150" s="159">
        <f t="shared" ref="M150:M161" si="81">IFERROR(H150/H$9,"-")</f>
        <v>4.9708191184123689E-3</v>
      </c>
    </row>
    <row r="151" spans="2:13" x14ac:dyDescent="0.25">
      <c r="B151" s="162" t="s">
        <v>103</v>
      </c>
      <c r="C151" s="163">
        <v>982</v>
      </c>
      <c r="D151" s="163">
        <v>781</v>
      </c>
      <c r="E151" s="163">
        <v>305</v>
      </c>
      <c r="F151" s="163">
        <v>681</v>
      </c>
      <c r="G151" s="163">
        <v>1936</v>
      </c>
      <c r="H151" s="163">
        <v>3177</v>
      </c>
      <c r="I151" s="165">
        <f>IFERROR(H151/G151-1,"-")</f>
        <v>0.64101239669421495</v>
      </c>
      <c r="J151" s="164">
        <f t="shared" si="78"/>
        <v>3.0678617157490393</v>
      </c>
      <c r="K151" s="179">
        <f t="shared" si="79"/>
        <v>1241</v>
      </c>
      <c r="L151" s="163">
        <f t="shared" si="80"/>
        <v>2396</v>
      </c>
      <c r="M151" s="164">
        <f t="shared" si="81"/>
        <v>3.1673269833927186E-3</v>
      </c>
    </row>
    <row r="152" spans="2:13" x14ac:dyDescent="0.25">
      <c r="B152" s="162" t="s">
        <v>100</v>
      </c>
      <c r="C152" s="163">
        <v>508</v>
      </c>
      <c r="D152" s="163">
        <v>411</v>
      </c>
      <c r="E152" s="163">
        <v>123</v>
      </c>
      <c r="F152" s="163">
        <v>1549</v>
      </c>
      <c r="G152" s="163">
        <v>2080</v>
      </c>
      <c r="H152" s="163">
        <v>1809</v>
      </c>
      <c r="I152" s="165">
        <f>IFERROR(H152/G152-1,"-")</f>
        <v>-0.13028846153846152</v>
      </c>
      <c r="J152" s="164">
        <f t="shared" si="78"/>
        <v>3.4014598540145986</v>
      </c>
      <c r="K152" s="179">
        <f t="shared" si="79"/>
        <v>-271</v>
      </c>
      <c r="L152" s="163">
        <f t="shared" si="80"/>
        <v>1398</v>
      </c>
      <c r="M152" s="164">
        <f t="shared" si="81"/>
        <v>1.80349213501965E-3</v>
      </c>
    </row>
    <row r="153" spans="2:13" x14ac:dyDescent="0.25">
      <c r="B153" s="157" t="s">
        <v>107</v>
      </c>
      <c r="C153" s="158">
        <v>4655</v>
      </c>
      <c r="D153" s="158">
        <v>3960</v>
      </c>
      <c r="E153" s="158">
        <v>1703</v>
      </c>
      <c r="F153" s="158">
        <v>8885</v>
      </c>
      <c r="G153" s="158">
        <v>10986</v>
      </c>
      <c r="H153" s="158">
        <v>37485</v>
      </c>
      <c r="I153" s="160">
        <f>IFERROR(H153/G153-1,"-")</f>
        <v>2.4120699071545602</v>
      </c>
      <c r="J153" s="159">
        <f t="shared" si="78"/>
        <v>8.4659090909090917</v>
      </c>
      <c r="K153" s="178">
        <f t="shared" si="79"/>
        <v>26499</v>
      </c>
      <c r="L153" s="158">
        <f t="shared" si="80"/>
        <v>33525</v>
      </c>
      <c r="M153" s="159">
        <f t="shared" si="81"/>
        <v>3.7370869364959411E-2</v>
      </c>
    </row>
    <row r="154" spans="2:13" x14ac:dyDescent="0.25">
      <c r="B154" s="162" t="s">
        <v>110</v>
      </c>
      <c r="C154" s="163">
        <v>411</v>
      </c>
      <c r="D154" s="163">
        <v>316</v>
      </c>
      <c r="E154" s="163">
        <v>298</v>
      </c>
      <c r="F154" s="163">
        <v>2999</v>
      </c>
      <c r="G154" s="163">
        <v>2210</v>
      </c>
      <c r="H154" s="163">
        <v>24353</v>
      </c>
      <c r="I154" s="165">
        <f t="shared" ref="I154:I161" si="82">IFERROR(H154/G154-1,"-")</f>
        <v>10.019457013574661</v>
      </c>
      <c r="J154" s="164">
        <f t="shared" si="78"/>
        <v>76.066455696202539</v>
      </c>
      <c r="K154" s="179">
        <f t="shared" si="79"/>
        <v>22143</v>
      </c>
      <c r="L154" s="163">
        <f t="shared" si="80"/>
        <v>24037</v>
      </c>
      <c r="M154" s="164">
        <f t="shared" si="81"/>
        <v>2.4278852384816769E-2</v>
      </c>
    </row>
    <row r="155" spans="2:13" x14ac:dyDescent="0.25">
      <c r="B155" s="162" t="s">
        <v>113</v>
      </c>
      <c r="C155" s="163">
        <v>2714</v>
      </c>
      <c r="D155" s="163">
        <v>2095</v>
      </c>
      <c r="E155" s="163">
        <v>440</v>
      </c>
      <c r="F155" s="163">
        <v>1743</v>
      </c>
      <c r="G155" s="163">
        <v>2494</v>
      </c>
      <c r="H155" s="163">
        <v>2946</v>
      </c>
      <c r="I155" s="165">
        <f t="shared" si="82"/>
        <v>0.18123496391339211</v>
      </c>
      <c r="J155" s="164">
        <f t="shared" si="78"/>
        <v>0.40620525059665868</v>
      </c>
      <c r="K155" s="179">
        <f t="shared" si="79"/>
        <v>452</v>
      </c>
      <c r="L155" s="163">
        <f t="shared" si="80"/>
        <v>851</v>
      </c>
      <c r="M155" s="164">
        <f t="shared" si="81"/>
        <v>2.9370303094349856E-3</v>
      </c>
    </row>
    <row r="156" spans="2:13" x14ac:dyDescent="0.25">
      <c r="B156" s="162" t="s">
        <v>116</v>
      </c>
      <c r="C156" s="163">
        <v>167</v>
      </c>
      <c r="D156" s="163">
        <v>238</v>
      </c>
      <c r="E156" s="163">
        <v>62</v>
      </c>
      <c r="F156" s="163">
        <v>462</v>
      </c>
      <c r="G156" s="163">
        <v>1182</v>
      </c>
      <c r="H156" s="163">
        <v>1080</v>
      </c>
      <c r="I156" s="165">
        <f t="shared" si="82"/>
        <v>-8.6294416243654859E-2</v>
      </c>
      <c r="J156" s="164">
        <f t="shared" si="78"/>
        <v>3.53781512605042</v>
      </c>
      <c r="K156" s="179">
        <f t="shared" si="79"/>
        <v>-102</v>
      </c>
      <c r="L156" s="163">
        <f t="shared" si="80"/>
        <v>842</v>
      </c>
      <c r="M156" s="164">
        <f t="shared" si="81"/>
        <v>1.076711722399791E-3</v>
      </c>
    </row>
    <row r="157" spans="2:13" x14ac:dyDescent="0.25">
      <c r="B157" s="162" t="s">
        <v>123</v>
      </c>
      <c r="C157" s="163">
        <v>178</v>
      </c>
      <c r="D157" s="163">
        <v>157</v>
      </c>
      <c r="E157" s="163">
        <v>30</v>
      </c>
      <c r="F157" s="163">
        <v>938</v>
      </c>
      <c r="G157" s="163">
        <v>809</v>
      </c>
      <c r="H157" s="163">
        <v>2639</v>
      </c>
      <c r="I157" s="165">
        <f t="shared" si="82"/>
        <v>2.2620519159456118</v>
      </c>
      <c r="J157" s="164">
        <f t="shared" si="78"/>
        <v>15.808917197452228</v>
      </c>
      <c r="K157" s="179">
        <f t="shared" si="79"/>
        <v>1830</v>
      </c>
      <c r="L157" s="163">
        <f t="shared" si="80"/>
        <v>2482</v>
      </c>
      <c r="M157" s="164">
        <f t="shared" si="81"/>
        <v>2.6309650327898597E-3</v>
      </c>
    </row>
    <row r="158" spans="2:13" x14ac:dyDescent="0.25">
      <c r="B158" s="162" t="s">
        <v>119</v>
      </c>
      <c r="C158" s="163">
        <v>42</v>
      </c>
      <c r="D158" s="163">
        <v>20</v>
      </c>
      <c r="E158" s="163">
        <v>47</v>
      </c>
      <c r="F158" s="163">
        <v>321</v>
      </c>
      <c r="G158" s="163">
        <v>509</v>
      </c>
      <c r="H158" s="163">
        <v>490</v>
      </c>
      <c r="I158" s="165">
        <f t="shared" si="82"/>
        <v>-3.7328094302554016E-2</v>
      </c>
      <c r="J158" s="164">
        <f t="shared" si="78"/>
        <v>23.5</v>
      </c>
      <c r="K158" s="179">
        <f t="shared" si="79"/>
        <v>-19</v>
      </c>
      <c r="L158" s="163">
        <f t="shared" si="80"/>
        <v>470</v>
      </c>
      <c r="M158" s="164">
        <f t="shared" si="81"/>
        <v>4.8850809627397926E-4</v>
      </c>
    </row>
    <row r="159" spans="2:13" x14ac:dyDescent="0.25">
      <c r="B159" s="162" t="s">
        <v>128</v>
      </c>
      <c r="C159" s="163">
        <v>44</v>
      </c>
      <c r="D159" s="163">
        <v>67</v>
      </c>
      <c r="E159" s="163">
        <v>152</v>
      </c>
      <c r="F159" s="163">
        <v>201</v>
      </c>
      <c r="G159" s="163">
        <v>188</v>
      </c>
      <c r="H159" s="163">
        <v>633</v>
      </c>
      <c r="I159" s="165">
        <f t="shared" si="82"/>
        <v>2.3670212765957448</v>
      </c>
      <c r="J159" s="164">
        <f t="shared" si="78"/>
        <v>8.4477611940298516</v>
      </c>
      <c r="K159" s="179">
        <f t="shared" si="79"/>
        <v>445</v>
      </c>
      <c r="L159" s="163">
        <f t="shared" si="80"/>
        <v>566</v>
      </c>
      <c r="M159" s="164">
        <f t="shared" si="81"/>
        <v>6.3107270396209976E-4</v>
      </c>
    </row>
    <row r="160" spans="2:13" x14ac:dyDescent="0.25">
      <c r="B160" s="162" t="s">
        <v>131</v>
      </c>
      <c r="C160" s="163">
        <v>22</v>
      </c>
      <c r="D160" s="163">
        <v>64</v>
      </c>
      <c r="E160" s="163">
        <v>159</v>
      </c>
      <c r="F160" s="163">
        <v>157</v>
      </c>
      <c r="G160" s="163">
        <v>85</v>
      </c>
      <c r="H160" s="163">
        <v>1658</v>
      </c>
      <c r="I160" s="165">
        <f t="shared" si="82"/>
        <v>18.505882352941178</v>
      </c>
      <c r="J160" s="164">
        <f t="shared" si="78"/>
        <v>24.90625</v>
      </c>
      <c r="K160" s="179">
        <f t="shared" si="79"/>
        <v>1573</v>
      </c>
      <c r="L160" s="163">
        <f t="shared" si="80"/>
        <v>1594</v>
      </c>
      <c r="M160" s="164">
        <f t="shared" si="81"/>
        <v>1.6529518849433828E-3</v>
      </c>
    </row>
    <row r="161" spans="2:13" x14ac:dyDescent="0.25">
      <c r="B161" s="168" t="s">
        <v>145</v>
      </c>
      <c r="C161" s="169">
        <f>IFERROR(C153-SUM(C154:C160),"nd")</f>
        <v>1077</v>
      </c>
      <c r="D161" s="169">
        <f t="shared" ref="D161:H161" si="83">IFERROR(D153-SUM(D154:D160),"nd")</f>
        <v>1003</v>
      </c>
      <c r="E161" s="169">
        <f t="shared" si="83"/>
        <v>515</v>
      </c>
      <c r="F161" s="169">
        <f t="shared" si="83"/>
        <v>2064</v>
      </c>
      <c r="G161" s="169">
        <f t="shared" si="83"/>
        <v>3509</v>
      </c>
      <c r="H161" s="169">
        <f t="shared" si="83"/>
        <v>3686</v>
      </c>
      <c r="I161" s="171">
        <f t="shared" si="82"/>
        <v>5.0441721288116304E-2</v>
      </c>
      <c r="J161" s="170">
        <f t="shared" si="78"/>
        <v>2.6749750747756731</v>
      </c>
      <c r="K161" s="180">
        <f t="shared" si="79"/>
        <v>177</v>
      </c>
      <c r="L161" s="169">
        <f t="shared" si="80"/>
        <v>2683</v>
      </c>
      <c r="M161" s="170">
        <f t="shared" si="81"/>
        <v>3.6747772303385461E-3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3324-8F44-47F6-9576-6E4779A7A228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6" customHeight="1" x14ac:dyDescent="0.25"/>
    <row r="5" spans="1:28" ht="15.75" x14ac:dyDescent="0.25">
      <c r="B5" s="181"/>
      <c r="C5" s="302" t="s">
        <v>62</v>
      </c>
      <c r="D5" s="303"/>
      <c r="E5" s="303"/>
      <c r="F5" s="303"/>
      <c r="G5" s="303"/>
      <c r="H5" s="303"/>
      <c r="I5" s="303"/>
      <c r="J5" s="303"/>
      <c r="K5" s="303"/>
      <c r="L5" s="302" t="s">
        <v>61</v>
      </c>
      <c r="M5" s="303"/>
      <c r="N5" s="303"/>
      <c r="O5" s="303"/>
      <c r="P5" s="303"/>
      <c r="Q5" s="303"/>
      <c r="R5" s="303"/>
      <c r="S5" s="303"/>
      <c r="T5" s="303"/>
      <c r="U5" s="302" t="s">
        <v>137</v>
      </c>
      <c r="V5" s="303"/>
      <c r="W5" s="303"/>
      <c r="X5" s="303"/>
      <c r="Y5" s="303"/>
      <c r="Z5" s="303"/>
      <c r="AA5" s="303"/>
      <c r="AB5" s="303"/>
    </row>
    <row r="6" spans="1:28" s="144" customFormat="1" ht="72" customHeight="1" x14ac:dyDescent="0.25">
      <c r="B6" s="145"/>
      <c r="C6" s="172" t="s">
        <v>264</v>
      </c>
      <c r="D6" s="172" t="s">
        <v>265</v>
      </c>
      <c r="E6" s="172" t="s">
        <v>271</v>
      </c>
      <c r="F6" s="172" t="s">
        <v>266</v>
      </c>
      <c r="G6" s="172" t="s">
        <v>267</v>
      </c>
      <c r="H6" s="172" t="s">
        <v>268</v>
      </c>
      <c r="I6" s="173" t="str">
        <f>CONCATENATE("var. ",RIGHT(H6,2),"/",RIGHT(G6,2))</f>
        <v>var. 24/23</v>
      </c>
      <c r="J6" s="173" t="str">
        <f>CONCATENATE("var. ",RIGHT(H6,2),"/",RIGHT(C6,2))</f>
        <v>var. 24/19</v>
      </c>
      <c r="K6" s="173" t="str">
        <f>CONCATENATE("Cuota s/ total lugares de residencia ",RIGHT(H6,4))</f>
        <v>Cuota s/ total lugares de residencia 2024</v>
      </c>
      <c r="L6" s="172" t="s">
        <v>264</v>
      </c>
      <c r="M6" s="172" t="s">
        <v>265</v>
      </c>
      <c r="N6" s="172" t="s">
        <v>271</v>
      </c>
      <c r="O6" s="172" t="s">
        <v>266</v>
      </c>
      <c r="P6" s="172" t="s">
        <v>267</v>
      </c>
      <c r="Q6" s="172" t="s">
        <v>268</v>
      </c>
      <c r="R6" s="173" t="str">
        <f>CONCATENATE("var. ",RIGHT(Q6,2),"/",RIGHT(P6,2))</f>
        <v>var. 24/23</v>
      </c>
      <c r="S6" s="173" t="str">
        <f>CONCATENATE("var. ",RIGHT(Q6,2),"/",RIGHT(L6,2))</f>
        <v>var. 24/19</v>
      </c>
      <c r="T6" s="173" t="str">
        <f>CONCATENATE("Cuota s/ total lugares de residencia ",RIGHT(Q6,4))</f>
        <v>Cuota s/ total lugares de residencia 2024</v>
      </c>
      <c r="U6" s="172" t="s">
        <v>264</v>
      </c>
      <c r="V6" s="172" t="s">
        <v>271</v>
      </c>
      <c r="W6" s="172" t="s">
        <v>266</v>
      </c>
      <c r="X6" s="172" t="s">
        <v>267</v>
      </c>
      <c r="Y6" s="172" t="s">
        <v>268</v>
      </c>
      <c r="Z6" s="173" t="str">
        <f>CONCATENATE("var. ",RIGHT(Y6,2),"/",RIGHT(X6,2))</f>
        <v>var. 24/23</v>
      </c>
      <c r="AA6" s="173" t="str">
        <f>CONCATENATE("var. ",RIGHT(Y6,2),"/",RIGHT(U6,2))</f>
        <v>var. 24/19</v>
      </c>
      <c r="AB6" s="173" t="str">
        <f>CONCATENATE("Cuota s/ total lugares de residencia ",RIGHT(Y6,4))</f>
        <v>Cuota s/ total lugares de residencia 2024</v>
      </c>
    </row>
    <row r="7" spans="1:28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x14ac:dyDescent="0.25">
      <c r="A8" s="1"/>
      <c r="B8" s="154" t="s">
        <v>68</v>
      </c>
      <c r="C8" s="176">
        <f t="shared" ref="C8:H8" si="0">C9+C12</f>
        <v>614542</v>
      </c>
      <c r="D8" s="176">
        <f t="shared" si="0"/>
        <v>218294</v>
      </c>
      <c r="E8" s="176">
        <f t="shared" si="0"/>
        <v>234168</v>
      </c>
      <c r="F8" s="176">
        <f t="shared" si="0"/>
        <v>550405</v>
      </c>
      <c r="G8" s="176">
        <f t="shared" si="0"/>
        <v>609467</v>
      </c>
      <c r="H8" s="176">
        <f t="shared" si="0"/>
        <v>629259</v>
      </c>
      <c r="I8" s="177">
        <f>IFERROR(H8/G8-1,"-")</f>
        <v>3.2474276704070881E-2</v>
      </c>
      <c r="J8" s="177">
        <f>IFERROR(H8/C8-1,"-")</f>
        <v>2.3947915683549592E-2</v>
      </c>
      <c r="K8" s="177">
        <f>H8/H$8</f>
        <v>1</v>
      </c>
      <c r="L8" s="176">
        <f t="shared" ref="L8:Q8" si="1">L9+L12</f>
        <v>2358958</v>
      </c>
      <c r="M8" s="176">
        <f t="shared" si="1"/>
        <v>856735</v>
      </c>
      <c r="N8" s="176">
        <f t="shared" si="1"/>
        <v>1101788</v>
      </c>
      <c r="O8" s="176">
        <f t="shared" si="1"/>
        <v>2565617</v>
      </c>
      <c r="P8" s="176">
        <f t="shared" si="1"/>
        <v>2798721</v>
      </c>
      <c r="Q8" s="176">
        <f t="shared" si="1"/>
        <v>2955884</v>
      </c>
      <c r="R8" s="177">
        <f>IFERROR(Q8/P8-1,"-")</f>
        <v>5.6155293793129113E-2</v>
      </c>
      <c r="S8" s="177">
        <f>IFERROR(Q8/L8-1,"-")</f>
        <v>0.25304647221357901</v>
      </c>
      <c r="T8" s="177">
        <f>Q8/Q$8</f>
        <v>1</v>
      </c>
      <c r="U8" s="176">
        <f>U9+U12</f>
        <v>2973500</v>
      </c>
      <c r="V8" s="176">
        <f>V9+V12</f>
        <v>1335956</v>
      </c>
      <c r="W8" s="176">
        <f>W9+W12</f>
        <v>3116022</v>
      </c>
      <c r="X8" s="176">
        <f>X9+X12</f>
        <v>3408188</v>
      </c>
      <c r="Y8" s="176">
        <f>Y9+Y12</f>
        <v>3585143</v>
      </c>
      <c r="Z8" s="177">
        <f>IFERROR(Y8/X8-1,"-")</f>
        <v>5.1920551331088527E-2</v>
      </c>
      <c r="AA8" s="177">
        <f t="shared" ref="AA8:AA20" si="2">IFERROR(Y8/U8-1,"-")</f>
        <v>0.20569799899108787</v>
      </c>
      <c r="AB8" s="177">
        <f>Y8/Y$8</f>
        <v>1</v>
      </c>
    </row>
    <row r="9" spans="1:28" x14ac:dyDescent="0.25">
      <c r="A9" s="1"/>
      <c r="B9" s="157" t="s">
        <v>97</v>
      </c>
      <c r="C9" s="158">
        <v>159022</v>
      </c>
      <c r="D9" s="158">
        <v>69168</v>
      </c>
      <c r="E9" s="158">
        <v>99214</v>
      </c>
      <c r="F9" s="158">
        <v>148023</v>
      </c>
      <c r="G9" s="158">
        <v>178993</v>
      </c>
      <c r="H9" s="158">
        <v>184141</v>
      </c>
      <c r="I9" s="159">
        <f>IFERROR(H9/G9-1,"-")</f>
        <v>2.8760901264295313E-2</v>
      </c>
      <c r="J9" s="160">
        <f>IFERROR(H9/C9-1,"-")</f>
        <v>0.15795927607500859</v>
      </c>
      <c r="K9" s="159">
        <f>H9/H$8</f>
        <v>0.29263149196117971</v>
      </c>
      <c r="L9" s="158">
        <v>584992</v>
      </c>
      <c r="M9" s="158">
        <v>264802</v>
      </c>
      <c r="N9" s="158">
        <v>468129</v>
      </c>
      <c r="O9" s="158">
        <v>595539</v>
      </c>
      <c r="P9" s="158">
        <v>590605</v>
      </c>
      <c r="Q9" s="158">
        <v>583773</v>
      </c>
      <c r="R9" s="159">
        <f>IFERROR(Q9/P9-1,"-")</f>
        <v>-1.1567799121240063E-2</v>
      </c>
      <c r="S9" s="160">
        <f>IFERROR(Q9/L9-1,"-")</f>
        <v>-2.0837891800229436E-3</v>
      </c>
      <c r="T9" s="159">
        <f>Q9/Q$8</f>
        <v>0.19749523323648696</v>
      </c>
      <c r="U9" s="158">
        <v>744014</v>
      </c>
      <c r="V9" s="158">
        <v>567343</v>
      </c>
      <c r="W9" s="158">
        <v>743562</v>
      </c>
      <c r="X9" s="158">
        <v>769598</v>
      </c>
      <c r="Y9" s="158">
        <v>767914</v>
      </c>
      <c r="Z9" s="159">
        <f>IFERROR(Y9/X9-1,"-")</f>
        <v>-2.1881553746241345E-3</v>
      </c>
      <c r="AA9" s="160">
        <f t="shared" si="2"/>
        <v>3.2123051447956685E-2</v>
      </c>
      <c r="AB9" s="159">
        <f>Y9/Y$8</f>
        <v>0.21419340874269172</v>
      </c>
    </row>
    <row r="10" spans="1:28" x14ac:dyDescent="0.25">
      <c r="A10" s="161"/>
      <c r="B10" s="162" t="s">
        <v>103</v>
      </c>
      <c r="C10" s="163">
        <v>78464</v>
      </c>
      <c r="D10" s="163">
        <v>31208</v>
      </c>
      <c r="E10" s="163">
        <v>64998</v>
      </c>
      <c r="F10" s="163">
        <v>84765</v>
      </c>
      <c r="G10" s="163">
        <v>101819</v>
      </c>
      <c r="H10" s="163">
        <v>103638</v>
      </c>
      <c r="I10" s="164">
        <f>IFERROR(H10/G10-1,"-")</f>
        <v>1.7865035013111541E-2</v>
      </c>
      <c r="J10" s="165">
        <f>IFERROR(H10/C10-1,"-")</f>
        <v>0.32083503262642732</v>
      </c>
      <c r="K10" s="164">
        <f>H10/H$8</f>
        <v>0.16469847868683643</v>
      </c>
      <c r="L10" s="163">
        <v>192835</v>
      </c>
      <c r="M10" s="163">
        <v>96313</v>
      </c>
      <c r="N10" s="163">
        <v>216360</v>
      </c>
      <c r="O10" s="163">
        <v>206818</v>
      </c>
      <c r="P10" s="163">
        <v>198077</v>
      </c>
      <c r="Q10" s="163">
        <v>193012</v>
      </c>
      <c r="R10" s="164">
        <f>IFERROR(Q10/P10-1,"-")</f>
        <v>-2.5570863855975179E-2</v>
      </c>
      <c r="S10" s="165">
        <f>IFERROR(Q10/L10-1,"-")</f>
        <v>9.1788316436325346E-4</v>
      </c>
      <c r="T10" s="164">
        <f>Q10/Q$8</f>
        <v>6.5297555655093362E-2</v>
      </c>
      <c r="U10" s="163">
        <v>271299</v>
      </c>
      <c r="V10" s="163">
        <v>281358</v>
      </c>
      <c r="W10" s="163">
        <v>291583</v>
      </c>
      <c r="X10" s="163">
        <v>299896</v>
      </c>
      <c r="Y10" s="163">
        <v>296650</v>
      </c>
      <c r="Z10" s="164">
        <f>IFERROR(Y10/X10-1,"-")</f>
        <v>-1.0823752234107809E-2</v>
      </c>
      <c r="AA10" s="165">
        <f t="shared" si="2"/>
        <v>9.3443027803272294E-2</v>
      </c>
      <c r="AB10" s="164">
        <f>Y10/Y$8</f>
        <v>8.2744258736680801E-2</v>
      </c>
    </row>
    <row r="11" spans="1:28" x14ac:dyDescent="0.25">
      <c r="A11" s="161"/>
      <c r="B11" s="162" t="s">
        <v>100</v>
      </c>
      <c r="C11" s="163">
        <v>80558</v>
      </c>
      <c r="D11" s="163">
        <v>37960</v>
      </c>
      <c r="E11" s="163">
        <v>34216</v>
      </c>
      <c r="F11" s="163">
        <v>63258</v>
      </c>
      <c r="G11" s="163">
        <v>77174</v>
      </c>
      <c r="H11" s="163">
        <v>80503</v>
      </c>
      <c r="I11" s="164">
        <f>IFERROR(H11/G11-1,"-")</f>
        <v>4.3136289423899132E-2</v>
      </c>
      <c r="J11" s="165">
        <f>IFERROR(H11/C11-1,"-")</f>
        <v>-6.8273790312567417E-4</v>
      </c>
      <c r="K11" s="164">
        <f>H11/H$8</f>
        <v>0.12793301327434331</v>
      </c>
      <c r="L11" s="163">
        <v>392157</v>
      </c>
      <c r="M11" s="163">
        <v>168489</v>
      </c>
      <c r="N11" s="163">
        <v>251769</v>
      </c>
      <c r="O11" s="163">
        <v>388721</v>
      </c>
      <c r="P11" s="163">
        <v>392528</v>
      </c>
      <c r="Q11" s="163">
        <v>390761</v>
      </c>
      <c r="R11" s="164">
        <f>IFERROR(Q11/P11-1,"-")</f>
        <v>-4.5015896955121759E-3</v>
      </c>
      <c r="S11" s="165">
        <f>IFERROR(Q11/L11-1,"-")</f>
        <v>-3.5597987540704201E-3</v>
      </c>
      <c r="T11" s="164">
        <f>Q11/Q$8</f>
        <v>0.13219767758139359</v>
      </c>
      <c r="U11" s="163">
        <v>472715</v>
      </c>
      <c r="V11" s="163">
        <v>285985</v>
      </c>
      <c r="W11" s="163">
        <v>451979</v>
      </c>
      <c r="X11" s="163">
        <v>469702</v>
      </c>
      <c r="Y11" s="163">
        <v>471264</v>
      </c>
      <c r="Z11" s="164">
        <f>IFERROR(Y11/X11-1,"-")</f>
        <v>3.3255127719278299E-3</v>
      </c>
      <c r="AA11" s="165">
        <f t="shared" si="2"/>
        <v>-3.0695027659372043E-3</v>
      </c>
      <c r="AB11" s="164">
        <f>Y11/Y$8</f>
        <v>0.13144915000601093</v>
      </c>
    </row>
    <row r="12" spans="1:28" x14ac:dyDescent="0.25">
      <c r="A12" s="1"/>
      <c r="B12" s="157" t="s">
        <v>107</v>
      </c>
      <c r="C12" s="158">
        <v>455520</v>
      </c>
      <c r="D12" s="158">
        <v>149126</v>
      </c>
      <c r="E12" s="158">
        <v>134954</v>
      </c>
      <c r="F12" s="158">
        <v>402382</v>
      </c>
      <c r="G12" s="158">
        <v>430474</v>
      </c>
      <c r="H12" s="158">
        <v>445118</v>
      </c>
      <c r="I12" s="159">
        <f>IFERROR(H12/G12-1,"-")</f>
        <v>3.4018314694964191E-2</v>
      </c>
      <c r="J12" s="160">
        <f>IFERROR(H12/C12-1,"-")</f>
        <v>-2.283544081489286E-2</v>
      </c>
      <c r="K12" s="159">
        <f>H12/H$8</f>
        <v>0.70736850803882023</v>
      </c>
      <c r="L12" s="158">
        <v>1773966</v>
      </c>
      <c r="M12" s="158">
        <v>591933</v>
      </c>
      <c r="N12" s="158">
        <v>633659</v>
      </c>
      <c r="O12" s="158">
        <v>1970078</v>
      </c>
      <c r="P12" s="158">
        <v>2208116</v>
      </c>
      <c r="Q12" s="158">
        <v>2372111</v>
      </c>
      <c r="R12" s="159">
        <f>IFERROR(Q12/P12-1,"-")</f>
        <v>7.4269196002384019E-2</v>
      </c>
      <c r="S12" s="160">
        <f>IFERROR(Q12/L12-1,"-")</f>
        <v>0.33717951753303055</v>
      </c>
      <c r="T12" s="159">
        <f>Q12/Q$8</f>
        <v>0.80250476676351301</v>
      </c>
      <c r="U12" s="158">
        <v>2229486</v>
      </c>
      <c r="V12" s="158">
        <v>768613</v>
      </c>
      <c r="W12" s="158">
        <v>2372460</v>
      </c>
      <c r="X12" s="158">
        <v>2638590</v>
      </c>
      <c r="Y12" s="158">
        <v>2817229</v>
      </c>
      <c r="Z12" s="159">
        <f>IFERROR(Y12/X12-1,"-")</f>
        <v>6.7702447140328692E-2</v>
      </c>
      <c r="AA12" s="160">
        <f t="shared" si="2"/>
        <v>0.26362264665487922</v>
      </c>
      <c r="AB12" s="159">
        <f>Y12/Y$8</f>
        <v>0.78580659125730834</v>
      </c>
    </row>
    <row r="13" spans="1:28" s="56" customFormat="1" x14ac:dyDescent="0.25">
      <c r="B13" s="162" t="s">
        <v>110</v>
      </c>
      <c r="C13" s="163">
        <v>164086</v>
      </c>
      <c r="D13" s="163">
        <v>48583</v>
      </c>
      <c r="E13" s="163">
        <v>29915</v>
      </c>
      <c r="F13" s="163">
        <v>152375</v>
      </c>
      <c r="G13" s="163">
        <v>170625</v>
      </c>
      <c r="H13" s="163">
        <v>170073</v>
      </c>
      <c r="I13" s="164">
        <f t="shared" ref="I13:I20" si="3">IFERROR(H13/G13-1,"-")</f>
        <v>-3.2351648351648388E-3</v>
      </c>
      <c r="J13" s="165">
        <f t="shared" ref="J13:J20" si="4">IFERROR(H13/C13-1,"-")</f>
        <v>3.6486964152944168E-2</v>
      </c>
      <c r="K13" s="164">
        <f t="shared" ref="K13:K20" si="5">H13/H$8</f>
        <v>0.2702750377825347</v>
      </c>
      <c r="L13" s="163">
        <v>802040</v>
      </c>
      <c r="M13" s="163">
        <v>229035</v>
      </c>
      <c r="N13" s="163">
        <v>167632</v>
      </c>
      <c r="O13" s="163">
        <v>946984</v>
      </c>
      <c r="P13" s="163">
        <v>1052168</v>
      </c>
      <c r="Q13" s="163">
        <v>1121972</v>
      </c>
      <c r="R13" s="164">
        <f t="shared" ref="R13:R20" si="6">IFERROR(Q13/P13-1,"-")</f>
        <v>6.6343017464891574E-2</v>
      </c>
      <c r="S13" s="165">
        <f t="shared" ref="S13:S20" si="7">IFERROR(Q13/L13-1,"-")</f>
        <v>0.39889781058301321</v>
      </c>
      <c r="T13" s="164">
        <f t="shared" ref="T13:T20" si="8">Q13/Q$8</f>
        <v>0.37957240541239101</v>
      </c>
      <c r="U13" s="163">
        <v>966126</v>
      </c>
      <c r="V13" s="163">
        <v>197547</v>
      </c>
      <c r="W13" s="163">
        <v>1099359</v>
      </c>
      <c r="X13" s="163">
        <v>1222793</v>
      </c>
      <c r="Y13" s="163">
        <v>1292045</v>
      </c>
      <c r="Z13" s="164">
        <f t="shared" ref="Z13:Z20" si="9">IFERROR(Y13/X13-1,"-")</f>
        <v>5.6634279064404103E-2</v>
      </c>
      <c r="AA13" s="165">
        <f t="shared" si="2"/>
        <v>0.33734626746407814</v>
      </c>
      <c r="AB13" s="164">
        <f t="shared" ref="AB13:AB20" si="10">Y13/Y$8</f>
        <v>0.36038869300331955</v>
      </c>
    </row>
    <row r="14" spans="1:28" s="56" customFormat="1" x14ac:dyDescent="0.25">
      <c r="B14" s="162" t="s">
        <v>113</v>
      </c>
      <c r="C14" s="163">
        <v>66535</v>
      </c>
      <c r="D14" s="163">
        <v>21675</v>
      </c>
      <c r="E14" s="163">
        <v>24517</v>
      </c>
      <c r="F14" s="163">
        <v>50078</v>
      </c>
      <c r="G14" s="163">
        <v>57109</v>
      </c>
      <c r="H14" s="163">
        <v>58523</v>
      </c>
      <c r="I14" s="164">
        <f t="shared" si="3"/>
        <v>2.4759670104536946E-2</v>
      </c>
      <c r="J14" s="165">
        <f t="shared" si="4"/>
        <v>-0.12041782520477939</v>
      </c>
      <c r="K14" s="164">
        <f t="shared" si="5"/>
        <v>9.3003040083653954E-2</v>
      </c>
      <c r="L14" s="163">
        <v>275073</v>
      </c>
      <c r="M14" s="163">
        <v>83087</v>
      </c>
      <c r="N14" s="163">
        <v>100470</v>
      </c>
      <c r="O14" s="163">
        <v>213954</v>
      </c>
      <c r="P14" s="163">
        <v>245101</v>
      </c>
      <c r="Q14" s="163">
        <v>253634</v>
      </c>
      <c r="R14" s="164">
        <f t="shared" si="6"/>
        <v>3.4814219444229133E-2</v>
      </c>
      <c r="S14" s="165">
        <f t="shared" si="7"/>
        <v>-7.7939310655716798E-2</v>
      </c>
      <c r="T14" s="164">
        <f t="shared" si="8"/>
        <v>8.5806479550618361E-2</v>
      </c>
      <c r="U14" s="163">
        <v>341608</v>
      </c>
      <c r="V14" s="163">
        <v>124987</v>
      </c>
      <c r="W14" s="163">
        <v>264032</v>
      </c>
      <c r="X14" s="163">
        <v>302210</v>
      </c>
      <c r="Y14" s="163">
        <v>312157</v>
      </c>
      <c r="Z14" s="164">
        <f t="shared" si="9"/>
        <v>3.2914198735978228E-2</v>
      </c>
      <c r="AA14" s="165">
        <f t="shared" si="2"/>
        <v>-8.6212852158029096E-2</v>
      </c>
      <c r="AB14" s="164">
        <f t="shared" si="10"/>
        <v>8.7069609217819199E-2</v>
      </c>
    </row>
    <row r="15" spans="1:28" x14ac:dyDescent="0.25">
      <c r="A15" s="1"/>
      <c r="B15" s="162" t="s">
        <v>116</v>
      </c>
      <c r="C15" s="163">
        <v>25995</v>
      </c>
      <c r="D15" s="163">
        <v>10155</v>
      </c>
      <c r="E15" s="163">
        <v>16229</v>
      </c>
      <c r="F15" s="163">
        <v>26590</v>
      </c>
      <c r="G15" s="163">
        <v>29348</v>
      </c>
      <c r="H15" s="163">
        <v>28513</v>
      </c>
      <c r="I15" s="164">
        <f t="shared" si="3"/>
        <v>-2.8451683249284487E-2</v>
      </c>
      <c r="J15" s="165">
        <f t="shared" si="4"/>
        <v>9.6864781688786206E-2</v>
      </c>
      <c r="K15" s="164">
        <f t="shared" si="5"/>
        <v>4.5312025731852862E-2</v>
      </c>
      <c r="L15" s="163">
        <v>93407</v>
      </c>
      <c r="M15" s="163">
        <v>33981</v>
      </c>
      <c r="N15" s="163">
        <v>63373</v>
      </c>
      <c r="O15" s="163">
        <v>112326</v>
      </c>
      <c r="P15" s="163">
        <v>122771</v>
      </c>
      <c r="Q15" s="163">
        <v>137893</v>
      </c>
      <c r="R15" s="164">
        <f t="shared" si="6"/>
        <v>0.12317241042265681</v>
      </c>
      <c r="S15" s="165">
        <f>IFERROR(Q15/L15-1,"-")</f>
        <v>0.47625980922200695</v>
      </c>
      <c r="T15" s="164">
        <f t="shared" si="8"/>
        <v>4.6650342164983469E-2</v>
      </c>
      <c r="U15" s="163">
        <v>119402</v>
      </c>
      <c r="V15" s="163">
        <v>79602</v>
      </c>
      <c r="W15" s="163">
        <v>138916</v>
      </c>
      <c r="X15" s="163">
        <v>152119</v>
      </c>
      <c r="Y15" s="163">
        <v>166406</v>
      </c>
      <c r="Z15" s="164">
        <f t="shared" si="9"/>
        <v>9.3919891663763133E-2</v>
      </c>
      <c r="AA15" s="165">
        <f t="shared" si="2"/>
        <v>0.39366174770941864</v>
      </c>
      <c r="AB15" s="164">
        <f t="shared" si="10"/>
        <v>4.6415442842865681E-2</v>
      </c>
    </row>
    <row r="16" spans="1:28" x14ac:dyDescent="0.25">
      <c r="A16" s="1"/>
      <c r="B16" s="162" t="s">
        <v>123</v>
      </c>
      <c r="C16" s="163">
        <v>13044</v>
      </c>
      <c r="D16" s="163">
        <v>4195</v>
      </c>
      <c r="E16" s="163">
        <v>5622</v>
      </c>
      <c r="F16" s="163">
        <v>16119</v>
      </c>
      <c r="G16" s="163">
        <v>11923</v>
      </c>
      <c r="H16" s="163">
        <v>11442</v>
      </c>
      <c r="I16" s="164">
        <f t="shared" si="3"/>
        <v>-4.0342195756101651E-2</v>
      </c>
      <c r="J16" s="165">
        <f t="shared" si="4"/>
        <v>-0.12281508739650415</v>
      </c>
      <c r="K16" s="164">
        <f t="shared" si="5"/>
        <v>1.8183291776518094E-2</v>
      </c>
      <c r="L16" s="163">
        <v>64064</v>
      </c>
      <c r="M16" s="163">
        <v>21386</v>
      </c>
      <c r="N16" s="163">
        <v>39702</v>
      </c>
      <c r="O16" s="163">
        <v>89016</v>
      </c>
      <c r="P16" s="163">
        <v>86478</v>
      </c>
      <c r="Q16" s="163">
        <v>96077</v>
      </c>
      <c r="R16" s="164">
        <f t="shared" si="6"/>
        <v>0.11099932930918843</v>
      </c>
      <c r="S16" s="165">
        <f t="shared" si="7"/>
        <v>0.49970342157842151</v>
      </c>
      <c r="T16" s="164">
        <f t="shared" si="8"/>
        <v>3.2503643580059298E-2</v>
      </c>
      <c r="U16" s="163">
        <v>77108</v>
      </c>
      <c r="V16" s="163">
        <v>45324</v>
      </c>
      <c r="W16" s="163">
        <v>105135</v>
      </c>
      <c r="X16" s="163">
        <v>98401</v>
      </c>
      <c r="Y16" s="163">
        <v>107519</v>
      </c>
      <c r="Z16" s="164">
        <f t="shared" si="9"/>
        <v>9.2661659942480323E-2</v>
      </c>
      <c r="AA16" s="165">
        <f t="shared" si="2"/>
        <v>0.3943948747211703</v>
      </c>
      <c r="AB16" s="164">
        <f t="shared" si="10"/>
        <v>2.999015659905337E-2</v>
      </c>
    </row>
    <row r="17" spans="1:28" x14ac:dyDescent="0.25">
      <c r="A17" s="56"/>
      <c r="B17" s="162" t="s">
        <v>119</v>
      </c>
      <c r="C17" s="163">
        <v>10305</v>
      </c>
      <c r="D17" s="163">
        <v>4827</v>
      </c>
      <c r="E17" s="163">
        <v>3820</v>
      </c>
      <c r="F17" s="163">
        <v>8442</v>
      </c>
      <c r="G17" s="163">
        <v>8382</v>
      </c>
      <c r="H17" s="163">
        <v>7699</v>
      </c>
      <c r="I17" s="164">
        <f t="shared" si="3"/>
        <v>-8.1484132665235021E-2</v>
      </c>
      <c r="J17" s="165">
        <f t="shared" si="4"/>
        <v>-0.25288694808345469</v>
      </c>
      <c r="K17" s="164">
        <f t="shared" si="5"/>
        <v>1.2235025641270129E-2</v>
      </c>
      <c r="L17" s="163">
        <v>87381</v>
      </c>
      <c r="M17" s="163">
        <v>40327</v>
      </c>
      <c r="N17" s="163">
        <v>51275</v>
      </c>
      <c r="O17" s="163">
        <v>99066</v>
      </c>
      <c r="P17" s="163">
        <v>102189</v>
      </c>
      <c r="Q17" s="163">
        <v>108005</v>
      </c>
      <c r="R17" s="164">
        <f t="shared" si="6"/>
        <v>5.6914149272426551E-2</v>
      </c>
      <c r="S17" s="165">
        <f t="shared" si="7"/>
        <v>0.2360238495782836</v>
      </c>
      <c r="T17" s="164">
        <f t="shared" si="8"/>
        <v>3.6538984615093147E-2</v>
      </c>
      <c r="U17" s="163">
        <v>97686</v>
      </c>
      <c r="V17" s="163">
        <v>55095</v>
      </c>
      <c r="W17" s="163">
        <v>107508</v>
      </c>
      <c r="X17" s="163">
        <v>110571</v>
      </c>
      <c r="Y17" s="163">
        <v>115704</v>
      </c>
      <c r="Z17" s="164">
        <f t="shared" si="9"/>
        <v>4.6422660552947859E-2</v>
      </c>
      <c r="AA17" s="165">
        <f t="shared" si="2"/>
        <v>0.1844481297217615</v>
      </c>
      <c r="AB17" s="164">
        <f t="shared" si="10"/>
        <v>3.227318966077504E-2</v>
      </c>
    </row>
    <row r="18" spans="1:28" x14ac:dyDescent="0.25">
      <c r="A18" s="56"/>
      <c r="B18" s="162" t="s">
        <v>128</v>
      </c>
      <c r="C18" s="163">
        <v>10721</v>
      </c>
      <c r="D18" s="163">
        <v>3300</v>
      </c>
      <c r="E18" s="163">
        <v>767</v>
      </c>
      <c r="F18" s="163">
        <v>4401</v>
      </c>
      <c r="G18" s="163">
        <v>4797</v>
      </c>
      <c r="H18" s="163">
        <v>3926</v>
      </c>
      <c r="I18" s="164">
        <f t="shared" si="3"/>
        <v>-0.18157181571815717</v>
      </c>
      <c r="J18" s="165">
        <f t="shared" si="4"/>
        <v>-0.63380281690140849</v>
      </c>
      <c r="K18" s="164">
        <f t="shared" si="5"/>
        <v>6.2390843833779099E-3</v>
      </c>
      <c r="L18" s="163">
        <v>23940</v>
      </c>
      <c r="M18" s="163">
        <v>14838</v>
      </c>
      <c r="N18" s="163">
        <v>4354</v>
      </c>
      <c r="O18" s="163">
        <v>24570</v>
      </c>
      <c r="P18" s="163">
        <v>29489</v>
      </c>
      <c r="Q18" s="163">
        <v>27617</v>
      </c>
      <c r="R18" s="164">
        <f t="shared" si="6"/>
        <v>-6.34812981111601E-2</v>
      </c>
      <c r="S18" s="165">
        <f t="shared" si="7"/>
        <v>0.15359231411862995</v>
      </c>
      <c r="T18" s="164">
        <f t="shared" si="8"/>
        <v>9.3430594705340257E-3</v>
      </c>
      <c r="U18" s="163">
        <v>34661</v>
      </c>
      <c r="V18" s="163">
        <v>5121</v>
      </c>
      <c r="W18" s="163">
        <v>28971</v>
      </c>
      <c r="X18" s="163">
        <v>34286</v>
      </c>
      <c r="Y18" s="163">
        <v>31543</v>
      </c>
      <c r="Z18" s="164">
        <f t="shared" si="9"/>
        <v>-8.0003499970833558E-2</v>
      </c>
      <c r="AA18" s="165">
        <f t="shared" si="2"/>
        <v>-8.9957012203917941E-2</v>
      </c>
      <c r="AB18" s="164">
        <f t="shared" si="10"/>
        <v>8.7982543513606005E-3</v>
      </c>
    </row>
    <row r="19" spans="1:28" x14ac:dyDescent="0.25">
      <c r="A19" s="56"/>
      <c r="B19" s="162" t="s">
        <v>131</v>
      </c>
      <c r="C19" s="163">
        <v>7909</v>
      </c>
      <c r="D19" s="163">
        <v>3358</v>
      </c>
      <c r="E19" s="163">
        <v>533</v>
      </c>
      <c r="F19" s="163">
        <v>2337</v>
      </c>
      <c r="G19" s="163">
        <v>2922</v>
      </c>
      <c r="H19" s="163">
        <v>2431</v>
      </c>
      <c r="I19" s="164">
        <f t="shared" si="3"/>
        <v>-0.16803559206023266</v>
      </c>
      <c r="J19" s="165">
        <f t="shared" si="4"/>
        <v>-0.69262865090403336</v>
      </c>
      <c r="K19" s="164">
        <f t="shared" si="5"/>
        <v>3.8632741049393015E-3</v>
      </c>
      <c r="L19" s="163">
        <v>32606</v>
      </c>
      <c r="M19" s="163">
        <v>21335</v>
      </c>
      <c r="N19" s="163">
        <v>3282</v>
      </c>
      <c r="O19" s="163">
        <v>18440</v>
      </c>
      <c r="P19" s="163">
        <v>27757</v>
      </c>
      <c r="Q19" s="163">
        <v>26099</v>
      </c>
      <c r="R19" s="164">
        <f t="shared" si="6"/>
        <v>-5.973268004467347E-2</v>
      </c>
      <c r="S19" s="165">
        <f t="shared" si="7"/>
        <v>-0.19956449733177939</v>
      </c>
      <c r="T19" s="164">
        <f t="shared" si="8"/>
        <v>8.8295075178863574E-3</v>
      </c>
      <c r="U19" s="163">
        <v>40515</v>
      </c>
      <c r="V19" s="163">
        <v>3815</v>
      </c>
      <c r="W19" s="163">
        <v>20777</v>
      </c>
      <c r="X19" s="163">
        <v>30679</v>
      </c>
      <c r="Y19" s="163">
        <v>28530</v>
      </c>
      <c r="Z19" s="164">
        <f t="shared" si="9"/>
        <v>-7.0047915512239656E-2</v>
      </c>
      <c r="AA19" s="165">
        <f t="shared" si="2"/>
        <v>-0.29581636430951497</v>
      </c>
      <c r="AB19" s="164">
        <f t="shared" si="10"/>
        <v>7.9578415700573175E-3</v>
      </c>
    </row>
    <row r="20" spans="1:28" x14ac:dyDescent="0.25">
      <c r="A20" s="56"/>
      <c r="B20" s="168" t="s">
        <v>145</v>
      </c>
      <c r="C20" s="169">
        <f t="shared" ref="C20:H20" si="11">C12-SUM(C13:C19)</f>
        <v>156925</v>
      </c>
      <c r="D20" s="169">
        <f t="shared" si="11"/>
        <v>53033</v>
      </c>
      <c r="E20" s="169">
        <f t="shared" si="11"/>
        <v>53551</v>
      </c>
      <c r="F20" s="169">
        <f t="shared" si="11"/>
        <v>142040</v>
      </c>
      <c r="G20" s="169">
        <f t="shared" si="11"/>
        <v>145368</v>
      </c>
      <c r="H20" s="169">
        <f t="shared" si="11"/>
        <v>162511</v>
      </c>
      <c r="I20" s="170">
        <f t="shared" si="3"/>
        <v>0.11792829233393864</v>
      </c>
      <c r="J20" s="171">
        <f t="shared" si="4"/>
        <v>3.559662259040941E-2</v>
      </c>
      <c r="K20" s="170">
        <f t="shared" si="5"/>
        <v>0.25825772853467333</v>
      </c>
      <c r="L20" s="169">
        <f t="shared" ref="L20:Q20" si="12">L12-SUM(L13:L19)</f>
        <v>395455</v>
      </c>
      <c r="M20" s="169">
        <f t="shared" si="12"/>
        <v>147944</v>
      </c>
      <c r="N20" s="169">
        <f t="shared" si="12"/>
        <v>203571</v>
      </c>
      <c r="O20" s="169">
        <f t="shared" si="12"/>
        <v>465722</v>
      </c>
      <c r="P20" s="169">
        <f t="shared" si="12"/>
        <v>542163</v>
      </c>
      <c r="Q20" s="169">
        <f t="shared" si="12"/>
        <v>600814</v>
      </c>
      <c r="R20" s="170">
        <f t="shared" si="6"/>
        <v>0.10817964339137864</v>
      </c>
      <c r="S20" s="171">
        <f t="shared" si="7"/>
        <v>0.51929802379537504</v>
      </c>
      <c r="T20" s="170">
        <f t="shared" si="8"/>
        <v>0.20326034445194738</v>
      </c>
      <c r="U20" s="169">
        <f>U12-SUM(U13:U19)</f>
        <v>552380</v>
      </c>
      <c r="V20" s="169">
        <f>V12-SUM(V13:V19)</f>
        <v>257122</v>
      </c>
      <c r="W20" s="169">
        <f>W12-SUM(W13:W19)</f>
        <v>607762</v>
      </c>
      <c r="X20" s="169">
        <f>X12-SUM(X13:X19)</f>
        <v>687531</v>
      </c>
      <c r="Y20" s="169">
        <f>Y12-SUM(Y13:Y19)</f>
        <v>763325</v>
      </c>
      <c r="Z20" s="170">
        <f t="shared" si="9"/>
        <v>0.11024084732179351</v>
      </c>
      <c r="AA20" s="171">
        <f t="shared" si="2"/>
        <v>0.38188384807560016</v>
      </c>
      <c r="AB20" s="170">
        <f t="shared" si="10"/>
        <v>0.21291340401205755</v>
      </c>
    </row>
    <row r="21" spans="1:28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x14ac:dyDescent="0.25">
      <c r="A22" s="56"/>
      <c r="B22" s="154" t="s">
        <v>68</v>
      </c>
      <c r="C22" s="176">
        <f t="shared" ref="C22:H22" si="13">C23+C26</f>
        <v>183472</v>
      </c>
      <c r="D22" s="176">
        <f t="shared" si="13"/>
        <v>40145</v>
      </c>
      <c r="E22" s="176">
        <f t="shared" si="13"/>
        <v>41580</v>
      </c>
      <c r="F22" s="176">
        <f t="shared" si="13"/>
        <v>135229</v>
      </c>
      <c r="G22" s="176">
        <f t="shared" si="13"/>
        <v>138754</v>
      </c>
      <c r="H22" s="176">
        <f t="shared" si="13"/>
        <v>128262</v>
      </c>
      <c r="I22" s="177">
        <f>IFERROR(H22/G22-1,"-")</f>
        <v>-7.5615838101964594E-2</v>
      </c>
      <c r="J22" s="177">
        <f>IFERROR(H22/C22-1,"-")</f>
        <v>-0.30091785122525505</v>
      </c>
      <c r="K22" s="177">
        <f>H22/H$8</f>
        <v>0.20383021935323928</v>
      </c>
      <c r="L22" s="176">
        <f t="shared" ref="L22:Q22" si="14">L23+L26</f>
        <v>967103</v>
      </c>
      <c r="M22" s="176">
        <f t="shared" si="14"/>
        <v>335669</v>
      </c>
      <c r="N22" s="176">
        <f t="shared" si="14"/>
        <v>506074</v>
      </c>
      <c r="O22" s="176">
        <f t="shared" si="14"/>
        <v>1107316</v>
      </c>
      <c r="P22" s="176">
        <f t="shared" si="14"/>
        <v>1149793</v>
      </c>
      <c r="Q22" s="176">
        <f t="shared" si="14"/>
        <v>1192213</v>
      </c>
      <c r="R22" s="177">
        <f>IFERROR(Q22/P22-1,"-")</f>
        <v>3.6893597369265674E-2</v>
      </c>
      <c r="S22" s="177">
        <f>IFERROR(Q22/L22-1,"-")</f>
        <v>0.23276734742835048</v>
      </c>
      <c r="T22" s="177">
        <f>Q22/Q$8</f>
        <v>0.40333551654936389</v>
      </c>
      <c r="U22" s="176">
        <f>U23+U26</f>
        <v>1150575</v>
      </c>
      <c r="V22" s="176">
        <f>V23+V26</f>
        <v>547654</v>
      </c>
      <c r="W22" s="176">
        <f>W23+W26</f>
        <v>1242545</v>
      </c>
      <c r="X22" s="176">
        <f>X23+X26</f>
        <v>1288547</v>
      </c>
      <c r="Y22" s="176">
        <f>Y23+Y26</f>
        <v>1320475</v>
      </c>
      <c r="Z22" s="177">
        <f>IFERROR(Y22/X22-1,"-")</f>
        <v>2.4778296794761845E-2</v>
      </c>
      <c r="AA22" s="177">
        <f t="shared" ref="AA22:AA34" si="15">IFERROR(Y22/U22-1,"-")</f>
        <v>0.14766529778588966</v>
      </c>
      <c r="AB22" s="177">
        <f>Y22/Y$8</f>
        <v>0.36831864168319089</v>
      </c>
    </row>
    <row r="23" spans="1:28" x14ac:dyDescent="0.25">
      <c r="A23" s="56"/>
      <c r="B23" s="157" t="s">
        <v>97</v>
      </c>
      <c r="C23" s="158">
        <v>17671</v>
      </c>
      <c r="D23" s="158">
        <v>2633</v>
      </c>
      <c r="E23" s="158">
        <v>7752</v>
      </c>
      <c r="F23" s="158">
        <v>11083</v>
      </c>
      <c r="G23" s="158">
        <v>10580</v>
      </c>
      <c r="H23" s="158">
        <v>6847</v>
      </c>
      <c r="I23" s="159">
        <f>IFERROR(H23/G23-1,"-")</f>
        <v>-0.35283553875236295</v>
      </c>
      <c r="J23" s="160">
        <f>IFERROR(H23/C23-1,"-")</f>
        <v>-0.61252900232018559</v>
      </c>
      <c r="K23" s="159">
        <f>H23/H$8</f>
        <v>1.0881052158173343E-2</v>
      </c>
      <c r="L23" s="158">
        <v>145948</v>
      </c>
      <c r="M23" s="158">
        <v>71371</v>
      </c>
      <c r="N23" s="158">
        <v>178880</v>
      </c>
      <c r="O23" s="158">
        <v>143433</v>
      </c>
      <c r="P23" s="158">
        <v>116673</v>
      </c>
      <c r="Q23" s="158">
        <v>106162</v>
      </c>
      <c r="R23" s="159">
        <f>IFERROR(Q23/P23-1,"-")</f>
        <v>-9.0089395147120555E-2</v>
      </c>
      <c r="S23" s="160">
        <f>IFERROR(Q23/L23-1,"-")</f>
        <v>-0.27260394112971742</v>
      </c>
      <c r="T23" s="159">
        <f>Q23/Q$8</f>
        <v>3.5915482474955039E-2</v>
      </c>
      <c r="U23" s="158">
        <v>163619</v>
      </c>
      <c r="V23" s="158">
        <v>186632</v>
      </c>
      <c r="W23" s="158">
        <v>154516</v>
      </c>
      <c r="X23" s="158">
        <v>127253</v>
      </c>
      <c r="Y23" s="158">
        <v>113009</v>
      </c>
      <c r="Z23" s="159">
        <f>IFERROR(Y23/X23-1,"-")</f>
        <v>-0.11193449270351186</v>
      </c>
      <c r="AA23" s="160">
        <f t="shared" si="15"/>
        <v>-0.30931615521424771</v>
      </c>
      <c r="AB23" s="159">
        <f>Y23/Y$8</f>
        <v>3.1521476270263138E-2</v>
      </c>
    </row>
    <row r="24" spans="1:28" x14ac:dyDescent="0.25">
      <c r="A24" s="56"/>
      <c r="B24" s="162" t="s">
        <v>103</v>
      </c>
      <c r="C24" s="163">
        <v>8790</v>
      </c>
      <c r="D24" s="163">
        <v>1649</v>
      </c>
      <c r="E24" s="163">
        <v>3874</v>
      </c>
      <c r="F24" s="163">
        <v>5353</v>
      </c>
      <c r="G24" s="163">
        <v>5102</v>
      </c>
      <c r="H24" s="163">
        <v>2225</v>
      </c>
      <c r="I24" s="164">
        <f>IFERROR(H24/G24-1,"-")</f>
        <v>-0.56389651117208939</v>
      </c>
      <c r="J24" s="165">
        <f>IFERROR(H24/C24-1,"-")</f>
        <v>-0.7468714448236633</v>
      </c>
      <c r="K24" s="164">
        <f>H24/H$8</f>
        <v>3.5359049294487644E-3</v>
      </c>
      <c r="L24" s="163">
        <v>67520</v>
      </c>
      <c r="M24" s="163">
        <v>35772</v>
      </c>
      <c r="N24" s="163">
        <v>85392</v>
      </c>
      <c r="O24" s="163">
        <v>56425</v>
      </c>
      <c r="P24" s="163">
        <v>45103</v>
      </c>
      <c r="Q24" s="163">
        <v>37371</v>
      </c>
      <c r="R24" s="164">
        <f>IFERROR(Q24/P24-1,"-")</f>
        <v>-0.17142983836995318</v>
      </c>
      <c r="S24" s="165">
        <f>IFERROR(Q24/L24-1,"-")</f>
        <v>-0.44651954976303321</v>
      </c>
      <c r="T24" s="164">
        <f>Q24/Q$8</f>
        <v>1.2642918328324116E-2</v>
      </c>
      <c r="U24" s="163">
        <v>76310</v>
      </c>
      <c r="V24" s="163">
        <v>89266</v>
      </c>
      <c r="W24" s="163">
        <v>61778</v>
      </c>
      <c r="X24" s="163">
        <v>50205</v>
      </c>
      <c r="Y24" s="163">
        <v>39596</v>
      </c>
      <c r="Z24" s="164">
        <f>IFERROR(Y24/X24-1,"-")</f>
        <v>-0.21131361418185435</v>
      </c>
      <c r="AA24" s="165">
        <f t="shared" si="15"/>
        <v>-0.4811164984929891</v>
      </c>
      <c r="AB24" s="164">
        <f>Y24/Y$8</f>
        <v>1.1044468798036786E-2</v>
      </c>
    </row>
    <row r="25" spans="1:28" x14ac:dyDescent="0.25">
      <c r="A25" s="56"/>
      <c r="B25" s="162" t="s">
        <v>100</v>
      </c>
      <c r="C25" s="163">
        <v>8881</v>
      </c>
      <c r="D25" s="163">
        <v>984</v>
      </c>
      <c r="E25" s="163">
        <v>3878</v>
      </c>
      <c r="F25" s="163">
        <v>5730</v>
      </c>
      <c r="G25" s="163">
        <v>5478</v>
      </c>
      <c r="H25" s="163">
        <v>4622</v>
      </c>
      <c r="I25" s="164">
        <f>IFERROR(H25/G25-1,"-")</f>
        <v>-0.15626140927345744</v>
      </c>
      <c r="J25" s="165">
        <f>IFERROR(H25/C25-1,"-")</f>
        <v>-0.47956311226213266</v>
      </c>
      <c r="K25" s="164">
        <f>H25/H$8</f>
        <v>7.345147228724579E-3</v>
      </c>
      <c r="L25" s="163">
        <v>78428</v>
      </c>
      <c r="M25" s="163">
        <v>35599</v>
      </c>
      <c r="N25" s="163">
        <v>93488</v>
      </c>
      <c r="O25" s="163">
        <v>87008</v>
      </c>
      <c r="P25" s="163">
        <v>71570</v>
      </c>
      <c r="Q25" s="163">
        <v>68791</v>
      </c>
      <c r="R25" s="164">
        <f>IFERROR(Q25/P25-1,"-")</f>
        <v>-3.8829118345675595E-2</v>
      </c>
      <c r="S25" s="165">
        <f>IFERROR(Q25/L25-1,"-")</f>
        <v>-0.12287703371244962</v>
      </c>
      <c r="T25" s="164">
        <f>Q25/Q$8</f>
        <v>2.3272564146630922E-2</v>
      </c>
      <c r="U25" s="163">
        <v>87309</v>
      </c>
      <c r="V25" s="163">
        <v>97366</v>
      </c>
      <c r="W25" s="163">
        <v>92738</v>
      </c>
      <c r="X25" s="163">
        <v>77048</v>
      </c>
      <c r="Y25" s="163">
        <v>73413</v>
      </c>
      <c r="Z25" s="164">
        <f>IFERROR(Y25/X25-1,"-")</f>
        <v>-4.7178382307133226E-2</v>
      </c>
      <c r="AA25" s="165">
        <f t="shared" si="15"/>
        <v>-0.15915884960313365</v>
      </c>
      <c r="AB25" s="164">
        <f>Y25/Y$8</f>
        <v>2.047700747222635E-2</v>
      </c>
    </row>
    <row r="26" spans="1:28" x14ac:dyDescent="0.25">
      <c r="A26" s="56"/>
      <c r="B26" s="157" t="s">
        <v>107</v>
      </c>
      <c r="C26" s="158">
        <v>165801</v>
      </c>
      <c r="D26" s="158">
        <v>37512</v>
      </c>
      <c r="E26" s="158">
        <v>33828</v>
      </c>
      <c r="F26" s="158">
        <v>124146</v>
      </c>
      <c r="G26" s="158">
        <v>128174</v>
      </c>
      <c r="H26" s="158">
        <v>121415</v>
      </c>
      <c r="I26" s="159">
        <f>IFERROR(H26/G26-1,"-")</f>
        <v>-5.2733003573267601E-2</v>
      </c>
      <c r="J26" s="160">
        <f>IFERROR(H26/C26-1,"-")</f>
        <v>-0.26770646739163217</v>
      </c>
      <c r="K26" s="159">
        <f>H26/H$8</f>
        <v>0.19294916719506594</v>
      </c>
      <c r="L26" s="158">
        <v>821155</v>
      </c>
      <c r="M26" s="158">
        <v>264298</v>
      </c>
      <c r="N26" s="158">
        <v>327194</v>
      </c>
      <c r="O26" s="158">
        <v>963883</v>
      </c>
      <c r="P26" s="158">
        <v>1033120</v>
      </c>
      <c r="Q26" s="158">
        <v>1086051</v>
      </c>
      <c r="R26" s="159">
        <f>IFERROR(Q26/P26-1,"-")</f>
        <v>5.1234125754994642E-2</v>
      </c>
      <c r="S26" s="160">
        <f>IFERROR(Q26/L26-1,"-")</f>
        <v>0.32258952329340995</v>
      </c>
      <c r="T26" s="159">
        <f>Q26/Q$8</f>
        <v>0.36742003407440887</v>
      </c>
      <c r="U26" s="158">
        <v>986956</v>
      </c>
      <c r="V26" s="158">
        <v>361022</v>
      </c>
      <c r="W26" s="158">
        <v>1088029</v>
      </c>
      <c r="X26" s="158">
        <v>1161294</v>
      </c>
      <c r="Y26" s="158">
        <v>1207466</v>
      </c>
      <c r="Z26" s="159">
        <f>IFERROR(Y26/X26-1,"-")</f>
        <v>3.975909631841712E-2</v>
      </c>
      <c r="AA26" s="160">
        <f t="shared" si="15"/>
        <v>0.22342434718467685</v>
      </c>
      <c r="AB26" s="159">
        <f>Y26/Y$8</f>
        <v>0.33679716541292776</v>
      </c>
    </row>
    <row r="27" spans="1:28" s="56" customFormat="1" x14ac:dyDescent="0.25">
      <c r="B27" s="162" t="s">
        <v>110</v>
      </c>
      <c r="C27" s="163">
        <v>67942</v>
      </c>
      <c r="D27" s="163">
        <v>14271</v>
      </c>
      <c r="E27" s="163">
        <v>8627</v>
      </c>
      <c r="F27" s="163">
        <v>54528</v>
      </c>
      <c r="G27" s="163">
        <v>57978</v>
      </c>
      <c r="H27" s="163">
        <v>54006</v>
      </c>
      <c r="I27" s="164">
        <f t="shared" ref="I27:I34" si="16">IFERROR(H27/G27-1,"-")</f>
        <v>-6.8508744696264112E-2</v>
      </c>
      <c r="J27" s="165">
        <f t="shared" ref="J27:J34" si="17">IFERROR(H27/C27-1,"-")</f>
        <v>-0.20511612846251215</v>
      </c>
      <c r="K27" s="164">
        <f t="shared" ref="K27:K34" si="18">H27/H$8</f>
        <v>8.5824755784184248E-2</v>
      </c>
      <c r="L27" s="163">
        <v>395594</v>
      </c>
      <c r="M27" s="163">
        <v>109883</v>
      </c>
      <c r="N27" s="163">
        <v>94750</v>
      </c>
      <c r="O27" s="163">
        <v>497484</v>
      </c>
      <c r="P27" s="163">
        <v>538896</v>
      </c>
      <c r="Q27" s="163">
        <v>565581</v>
      </c>
      <c r="R27" s="164">
        <f t="shared" ref="R27:R34" si="19">IFERROR(Q27/P27-1,"-")</f>
        <v>4.9517903268905261E-2</v>
      </c>
      <c r="S27" s="165">
        <f t="shared" ref="S27:S34" si="20">IFERROR(Q27/L27-1,"-")</f>
        <v>0.42970065268937341</v>
      </c>
      <c r="T27" s="164">
        <f t="shared" ref="T27:T34" si="21">Q27/Q$8</f>
        <v>0.19134072920317577</v>
      </c>
      <c r="U27" s="163">
        <v>463536</v>
      </c>
      <c r="V27" s="163">
        <v>103377</v>
      </c>
      <c r="W27" s="163">
        <v>552012</v>
      </c>
      <c r="X27" s="163">
        <v>596874</v>
      </c>
      <c r="Y27" s="163">
        <v>619587</v>
      </c>
      <c r="Z27" s="164">
        <f t="shared" ref="Z27:Z34" si="22">IFERROR(Y27/X27-1,"-")</f>
        <v>3.8053257471426072E-2</v>
      </c>
      <c r="AA27" s="165">
        <f t="shared" si="15"/>
        <v>0.33665346380863626</v>
      </c>
      <c r="AB27" s="164">
        <f t="shared" ref="AB27:AB34" si="23">Y27/Y$8</f>
        <v>0.17282072151654759</v>
      </c>
    </row>
    <row r="28" spans="1:28" s="56" customFormat="1" x14ac:dyDescent="0.25">
      <c r="B28" s="162" t="s">
        <v>113</v>
      </c>
      <c r="C28" s="163">
        <v>27150</v>
      </c>
      <c r="D28" s="163">
        <v>6747</v>
      </c>
      <c r="E28" s="163">
        <v>9627</v>
      </c>
      <c r="F28" s="163">
        <v>22193</v>
      </c>
      <c r="G28" s="163">
        <v>25099</v>
      </c>
      <c r="H28" s="163">
        <v>24378</v>
      </c>
      <c r="I28" s="164">
        <f t="shared" si="16"/>
        <v>-2.8726244073469021E-2</v>
      </c>
      <c r="J28" s="165">
        <f t="shared" si="17"/>
        <v>-0.10209944751381217</v>
      </c>
      <c r="K28" s="164">
        <f t="shared" si="18"/>
        <v>3.8740804660719989E-2</v>
      </c>
      <c r="L28" s="163">
        <v>116769</v>
      </c>
      <c r="M28" s="163">
        <v>32940</v>
      </c>
      <c r="N28" s="163">
        <v>56231</v>
      </c>
      <c r="O28" s="163">
        <v>103293</v>
      </c>
      <c r="P28" s="163">
        <v>111487</v>
      </c>
      <c r="Q28" s="163">
        <v>112336</v>
      </c>
      <c r="R28" s="164">
        <f t="shared" si="19"/>
        <v>7.6152376510265629E-3</v>
      </c>
      <c r="S28" s="165">
        <f t="shared" si="20"/>
        <v>-3.7963843143300036E-2</v>
      </c>
      <c r="T28" s="164">
        <f t="shared" si="21"/>
        <v>3.8004197729004249E-2</v>
      </c>
      <c r="U28" s="163">
        <v>143919</v>
      </c>
      <c r="V28" s="163">
        <v>65858</v>
      </c>
      <c r="W28" s="163">
        <v>125486</v>
      </c>
      <c r="X28" s="163">
        <v>136586</v>
      </c>
      <c r="Y28" s="163">
        <v>136714</v>
      </c>
      <c r="Z28" s="164">
        <f t="shared" si="22"/>
        <v>9.3713850614274286E-4</v>
      </c>
      <c r="AA28" s="165">
        <f t="shared" si="15"/>
        <v>-5.0062882593681191E-2</v>
      </c>
      <c r="AB28" s="164">
        <f t="shared" si="23"/>
        <v>3.8133485888847393E-2</v>
      </c>
    </row>
    <row r="29" spans="1:28" x14ac:dyDescent="0.25">
      <c r="A29" s="56"/>
      <c r="B29" s="162" t="s">
        <v>116</v>
      </c>
      <c r="C29" s="163">
        <v>7493</v>
      </c>
      <c r="D29" s="163">
        <v>2801</v>
      </c>
      <c r="E29" s="163">
        <v>4115</v>
      </c>
      <c r="F29" s="163">
        <v>3452</v>
      </c>
      <c r="G29" s="163">
        <v>2636</v>
      </c>
      <c r="H29" s="163">
        <v>2608</v>
      </c>
      <c r="I29" s="164">
        <f t="shared" si="16"/>
        <v>-1.0622154779969639E-2</v>
      </c>
      <c r="J29" s="165">
        <f t="shared" si="17"/>
        <v>-0.65194181235820103</v>
      </c>
      <c r="K29" s="164">
        <f t="shared" si="18"/>
        <v>4.1445573285403946E-3</v>
      </c>
      <c r="L29" s="163">
        <v>29540</v>
      </c>
      <c r="M29" s="163">
        <v>12267</v>
      </c>
      <c r="N29" s="163">
        <v>23779</v>
      </c>
      <c r="O29" s="163">
        <v>41597</v>
      </c>
      <c r="P29" s="163">
        <v>38094</v>
      </c>
      <c r="Q29" s="163">
        <v>33969</v>
      </c>
      <c r="R29" s="164">
        <f t="shared" si="19"/>
        <v>-0.10828476925500075</v>
      </c>
      <c r="S29" s="165">
        <f t="shared" si="20"/>
        <v>0.1499322951929587</v>
      </c>
      <c r="T29" s="164">
        <f t="shared" si="21"/>
        <v>1.149199359650108E-2</v>
      </c>
      <c r="U29" s="163">
        <v>37033</v>
      </c>
      <c r="V29" s="163">
        <v>27894</v>
      </c>
      <c r="W29" s="163">
        <v>45049</v>
      </c>
      <c r="X29" s="163">
        <v>40730</v>
      </c>
      <c r="Y29" s="163">
        <v>36577</v>
      </c>
      <c r="Z29" s="164">
        <f t="shared" si="22"/>
        <v>-0.10196415418610361</v>
      </c>
      <c r="AA29" s="165">
        <f t="shared" si="15"/>
        <v>-1.2313342154294804E-2</v>
      </c>
      <c r="AB29" s="164">
        <f t="shared" si="23"/>
        <v>1.0202382443322345E-2</v>
      </c>
    </row>
    <row r="30" spans="1:28" x14ac:dyDescent="0.25">
      <c r="A30" s="56"/>
      <c r="B30" s="162" t="s">
        <v>123</v>
      </c>
      <c r="C30" s="163">
        <v>6912</v>
      </c>
      <c r="D30" s="163">
        <v>1705</v>
      </c>
      <c r="E30" s="163">
        <v>2023</v>
      </c>
      <c r="F30" s="163">
        <v>6662</v>
      </c>
      <c r="G30" s="163">
        <v>3340</v>
      </c>
      <c r="H30" s="163">
        <v>2667</v>
      </c>
      <c r="I30" s="164">
        <f t="shared" si="16"/>
        <v>-0.201497005988024</v>
      </c>
      <c r="J30" s="165">
        <f t="shared" si="17"/>
        <v>-0.61414930555555558</v>
      </c>
      <c r="K30" s="164">
        <f t="shared" si="18"/>
        <v>4.2383184030740919E-3</v>
      </c>
      <c r="L30" s="163">
        <v>33663</v>
      </c>
      <c r="M30" s="163">
        <v>11018</v>
      </c>
      <c r="N30" s="163">
        <v>23432</v>
      </c>
      <c r="O30" s="163">
        <v>49393</v>
      </c>
      <c r="P30" s="163">
        <v>46038</v>
      </c>
      <c r="Q30" s="163">
        <v>49488</v>
      </c>
      <c r="R30" s="164">
        <f t="shared" si="19"/>
        <v>7.4938094617489792E-2</v>
      </c>
      <c r="S30" s="165">
        <f t="shared" si="20"/>
        <v>0.47010070403707327</v>
      </c>
      <c r="T30" s="164">
        <f t="shared" si="21"/>
        <v>1.6742199626237023E-2</v>
      </c>
      <c r="U30" s="163">
        <v>40575</v>
      </c>
      <c r="V30" s="163">
        <v>25455</v>
      </c>
      <c r="W30" s="163">
        <v>56055</v>
      </c>
      <c r="X30" s="163">
        <v>49378</v>
      </c>
      <c r="Y30" s="163">
        <v>52155</v>
      </c>
      <c r="Z30" s="164">
        <f t="shared" si="22"/>
        <v>5.6239620883794306E-2</v>
      </c>
      <c r="AA30" s="165">
        <f t="shared" si="15"/>
        <v>0.28539741219963033</v>
      </c>
      <c r="AB30" s="164">
        <f t="shared" si="23"/>
        <v>1.4547536876492793E-2</v>
      </c>
    </row>
    <row r="31" spans="1:28" x14ac:dyDescent="0.25">
      <c r="A31" s="56"/>
      <c r="B31" s="162" t="s">
        <v>119</v>
      </c>
      <c r="C31" s="163">
        <v>5971</v>
      </c>
      <c r="D31" s="163">
        <v>1308</v>
      </c>
      <c r="E31" s="163">
        <v>1134</v>
      </c>
      <c r="F31" s="163">
        <v>3630</v>
      </c>
      <c r="G31" s="163">
        <v>2551</v>
      </c>
      <c r="H31" s="163">
        <v>1950</v>
      </c>
      <c r="I31" s="164">
        <f t="shared" si="16"/>
        <v>-0.23559388475107801</v>
      </c>
      <c r="J31" s="165">
        <f t="shared" si="17"/>
        <v>-0.67342153743091604</v>
      </c>
      <c r="K31" s="164">
        <f t="shared" si="18"/>
        <v>3.0988829718764451E-3</v>
      </c>
      <c r="L31" s="163">
        <v>47831</v>
      </c>
      <c r="M31" s="163">
        <v>21033</v>
      </c>
      <c r="N31" s="163">
        <v>30800</v>
      </c>
      <c r="O31" s="163">
        <v>60867</v>
      </c>
      <c r="P31" s="163">
        <v>58426</v>
      </c>
      <c r="Q31" s="163">
        <v>60690</v>
      </c>
      <c r="R31" s="164">
        <f t="shared" si="19"/>
        <v>3.8749871632492328E-2</v>
      </c>
      <c r="S31" s="165">
        <f t="shared" si="20"/>
        <v>0.26884238255524662</v>
      </c>
      <c r="T31" s="164">
        <f t="shared" si="21"/>
        <v>2.0531928857830686E-2</v>
      </c>
      <c r="U31" s="163">
        <v>53802</v>
      </c>
      <c r="V31" s="163">
        <v>31934</v>
      </c>
      <c r="W31" s="163">
        <v>64497</v>
      </c>
      <c r="X31" s="163">
        <v>60977</v>
      </c>
      <c r="Y31" s="163">
        <v>62640</v>
      </c>
      <c r="Z31" s="164">
        <f t="shared" si="22"/>
        <v>2.7272578185217444E-2</v>
      </c>
      <c r="AA31" s="165">
        <f t="shared" si="15"/>
        <v>0.16426898628303777</v>
      </c>
      <c r="AB31" s="164">
        <f t="shared" si="23"/>
        <v>1.7472106412491775E-2</v>
      </c>
    </row>
    <row r="32" spans="1:28" x14ac:dyDescent="0.25">
      <c r="A32" s="56"/>
      <c r="B32" s="162" t="s">
        <v>128</v>
      </c>
      <c r="C32" s="163">
        <v>6075</v>
      </c>
      <c r="D32" s="163">
        <v>1374</v>
      </c>
      <c r="E32" s="163">
        <v>245</v>
      </c>
      <c r="F32" s="163">
        <v>1377</v>
      </c>
      <c r="G32" s="163">
        <v>1698</v>
      </c>
      <c r="H32" s="163">
        <v>1818</v>
      </c>
      <c r="I32" s="164">
        <f t="shared" si="16"/>
        <v>7.067137809187285E-2</v>
      </c>
      <c r="J32" s="165">
        <f t="shared" si="17"/>
        <v>-0.70074074074074066</v>
      </c>
      <c r="K32" s="164">
        <f t="shared" si="18"/>
        <v>2.8891124322417321E-3</v>
      </c>
      <c r="L32" s="163">
        <v>14925</v>
      </c>
      <c r="M32" s="163">
        <v>8169</v>
      </c>
      <c r="N32" s="163">
        <v>1932</v>
      </c>
      <c r="O32" s="163">
        <v>13774</v>
      </c>
      <c r="P32" s="163">
        <v>14634</v>
      </c>
      <c r="Q32" s="163">
        <v>14353</v>
      </c>
      <c r="R32" s="164">
        <f t="shared" si="19"/>
        <v>-1.9201858685253481E-2</v>
      </c>
      <c r="S32" s="165">
        <f t="shared" si="20"/>
        <v>-3.832495812395309E-2</v>
      </c>
      <c r="T32" s="164">
        <f t="shared" si="21"/>
        <v>4.8557385878471547E-3</v>
      </c>
      <c r="U32" s="163">
        <v>21000</v>
      </c>
      <c r="V32" s="163">
        <v>2177</v>
      </c>
      <c r="W32" s="163">
        <v>15151</v>
      </c>
      <c r="X32" s="163">
        <v>16332</v>
      </c>
      <c r="Y32" s="163">
        <v>16171</v>
      </c>
      <c r="Z32" s="164">
        <f t="shared" si="22"/>
        <v>-9.8579475875582023E-3</v>
      </c>
      <c r="AA32" s="165">
        <f t="shared" si="15"/>
        <v>-0.22995238095238091</v>
      </c>
      <c r="AB32" s="164">
        <f t="shared" si="23"/>
        <v>4.510559271973252E-3</v>
      </c>
    </row>
    <row r="33" spans="1:28" x14ac:dyDescent="0.25">
      <c r="A33" s="56"/>
      <c r="B33" s="162" t="s">
        <v>131</v>
      </c>
      <c r="C33" s="163">
        <v>2254</v>
      </c>
      <c r="D33" s="163">
        <v>667</v>
      </c>
      <c r="E33" s="163">
        <v>50</v>
      </c>
      <c r="F33" s="163">
        <v>480</v>
      </c>
      <c r="G33" s="163">
        <v>614</v>
      </c>
      <c r="H33" s="163">
        <v>374</v>
      </c>
      <c r="I33" s="164">
        <f t="shared" si="16"/>
        <v>-0.39087947882736152</v>
      </c>
      <c r="J33" s="165">
        <f t="shared" si="17"/>
        <v>-0.83407275953859805</v>
      </c>
      <c r="K33" s="164">
        <f t="shared" si="18"/>
        <v>5.9434986229835412E-4</v>
      </c>
      <c r="L33" s="163">
        <v>17328</v>
      </c>
      <c r="M33" s="163">
        <v>10601</v>
      </c>
      <c r="N33" s="163">
        <v>1306</v>
      </c>
      <c r="O33" s="163">
        <v>9435</v>
      </c>
      <c r="P33" s="163">
        <v>14385</v>
      </c>
      <c r="Q33" s="163">
        <v>13493</v>
      </c>
      <c r="R33" s="164">
        <f t="shared" si="19"/>
        <v>-6.2009037191518956E-2</v>
      </c>
      <c r="S33" s="165">
        <f t="shared" si="20"/>
        <v>-0.22131809787626966</v>
      </c>
      <c r="T33" s="164">
        <f t="shared" si="21"/>
        <v>4.5647934763339837E-3</v>
      </c>
      <c r="U33" s="163">
        <v>19582</v>
      </c>
      <c r="V33" s="163">
        <v>1356</v>
      </c>
      <c r="W33" s="163">
        <v>9915</v>
      </c>
      <c r="X33" s="163">
        <v>14999</v>
      </c>
      <c r="Y33" s="163">
        <v>13867</v>
      </c>
      <c r="Z33" s="164">
        <f t="shared" si="22"/>
        <v>-7.547169811320753E-2</v>
      </c>
      <c r="AA33" s="165">
        <f t="shared" si="15"/>
        <v>-0.29184965784904504</v>
      </c>
      <c r="AB33" s="164">
        <f t="shared" si="23"/>
        <v>3.8679070820884969E-3</v>
      </c>
    </row>
    <row r="34" spans="1:28" x14ac:dyDescent="0.25">
      <c r="A34" s="56"/>
      <c r="B34" s="168" t="s">
        <v>145</v>
      </c>
      <c r="C34" s="169">
        <f t="shared" ref="C34:H34" si="24">C26-SUM(C27:C33)</f>
        <v>42004</v>
      </c>
      <c r="D34" s="169">
        <f t="shared" si="24"/>
        <v>8639</v>
      </c>
      <c r="E34" s="169">
        <f t="shared" si="24"/>
        <v>8007</v>
      </c>
      <c r="F34" s="169">
        <f t="shared" si="24"/>
        <v>31824</v>
      </c>
      <c r="G34" s="169">
        <f t="shared" si="24"/>
        <v>34258</v>
      </c>
      <c r="H34" s="169">
        <f t="shared" si="24"/>
        <v>33614</v>
      </c>
      <c r="I34" s="170">
        <f t="shared" si="16"/>
        <v>-1.8798528810788695E-2</v>
      </c>
      <c r="J34" s="171">
        <f t="shared" si="17"/>
        <v>-0.19974288163032095</v>
      </c>
      <c r="K34" s="170">
        <f t="shared" si="18"/>
        <v>5.3418385752130683E-2</v>
      </c>
      <c r="L34" s="169">
        <f t="shared" ref="L34:Q34" si="25">L26-SUM(L27:L33)</f>
        <v>165505</v>
      </c>
      <c r="M34" s="169">
        <f t="shared" si="25"/>
        <v>58387</v>
      </c>
      <c r="N34" s="169">
        <f t="shared" si="25"/>
        <v>94964</v>
      </c>
      <c r="O34" s="169">
        <f t="shared" si="25"/>
        <v>188040</v>
      </c>
      <c r="P34" s="169">
        <f t="shared" si="25"/>
        <v>211160</v>
      </c>
      <c r="Q34" s="169">
        <f t="shared" si="25"/>
        <v>236141</v>
      </c>
      <c r="R34" s="170">
        <f t="shared" si="19"/>
        <v>0.11830365599545378</v>
      </c>
      <c r="S34" s="171">
        <f t="shared" si="20"/>
        <v>0.42679073139784296</v>
      </c>
      <c r="T34" s="170">
        <f t="shared" si="21"/>
        <v>7.9888452997478931E-2</v>
      </c>
      <c r="U34" s="169">
        <f>U26-SUM(U27:U33)</f>
        <v>207509</v>
      </c>
      <c r="V34" s="169">
        <f>V26-SUM(V27:V33)</f>
        <v>102971</v>
      </c>
      <c r="W34" s="169">
        <f>W26-SUM(W27:W33)</f>
        <v>219864</v>
      </c>
      <c r="X34" s="169">
        <f>X26-SUM(X27:X33)</f>
        <v>245418</v>
      </c>
      <c r="Y34" s="169">
        <f>Y26-SUM(Y27:Y33)</f>
        <v>269755</v>
      </c>
      <c r="Z34" s="170">
        <f t="shared" si="22"/>
        <v>9.916550538265323E-2</v>
      </c>
      <c r="AA34" s="171">
        <f t="shared" si="15"/>
        <v>0.29996771224380625</v>
      </c>
      <c r="AB34" s="170">
        <f t="shared" si="23"/>
        <v>7.5242465921164098E-2</v>
      </c>
    </row>
    <row r="35" spans="1:28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x14ac:dyDescent="0.25">
      <c r="A36" s="56"/>
      <c r="B36" s="154" t="s">
        <v>68</v>
      </c>
      <c r="C36" s="176">
        <f t="shared" ref="C36:H36" si="26">C37+C40</f>
        <v>144262</v>
      </c>
      <c r="D36" s="176">
        <f t="shared" si="26"/>
        <v>47555</v>
      </c>
      <c r="E36" s="176">
        <f t="shared" si="26"/>
        <v>28822</v>
      </c>
      <c r="F36" s="176">
        <f t="shared" si="26"/>
        <v>147825</v>
      </c>
      <c r="G36" s="176">
        <f t="shared" si="26"/>
        <v>163340</v>
      </c>
      <c r="H36" s="176">
        <f t="shared" si="26"/>
        <v>175743</v>
      </c>
      <c r="I36" s="177">
        <f>IFERROR(H36/G36-1,"-")</f>
        <v>7.5933635361822072E-2</v>
      </c>
      <c r="J36" s="177">
        <f>IFERROR(H36/C36-1,"-")</f>
        <v>0.21822101454298437</v>
      </c>
      <c r="K36" s="177">
        <f>H36/H$8</f>
        <v>0.2792856359622985</v>
      </c>
      <c r="L36" s="176">
        <f t="shared" ref="L36:Q36" si="27">L37+L40</f>
        <v>458218</v>
      </c>
      <c r="M36" s="176">
        <f t="shared" si="27"/>
        <v>132244</v>
      </c>
      <c r="N36" s="176">
        <f t="shared" si="27"/>
        <v>129922</v>
      </c>
      <c r="O36" s="176">
        <f t="shared" si="27"/>
        <v>470401</v>
      </c>
      <c r="P36" s="176">
        <f t="shared" si="27"/>
        <v>508477</v>
      </c>
      <c r="Q36" s="176">
        <f t="shared" si="27"/>
        <v>543447</v>
      </c>
      <c r="R36" s="177">
        <f>IFERROR(Q36/P36-1,"-")</f>
        <v>6.8774005510573666E-2</v>
      </c>
      <c r="S36" s="177">
        <f>IFERROR(Q36/L36-1,"-")</f>
        <v>0.18600098643003982</v>
      </c>
      <c r="T36" s="177">
        <f>Q36/Q$8</f>
        <v>0.1838526139726728</v>
      </c>
      <c r="U36" s="176">
        <f>U37+U40</f>
        <v>602480</v>
      </c>
      <c r="V36" s="176">
        <f>V37+V40</f>
        <v>158744</v>
      </c>
      <c r="W36" s="176">
        <f>W37+W40</f>
        <v>618226</v>
      </c>
      <c r="X36" s="176">
        <f>X37+X40</f>
        <v>671817</v>
      </c>
      <c r="Y36" s="176">
        <f>Y37+Y40</f>
        <v>719190</v>
      </c>
      <c r="Z36" s="177">
        <f>IFERROR(Y36/X36-1,"-")</f>
        <v>7.0514738388579135E-2</v>
      </c>
      <c r="AA36" s="177">
        <f t="shared" ref="AA36:AA48" si="28">IFERROR(Y36/U36-1,"-")</f>
        <v>0.19371597397423979</v>
      </c>
      <c r="AB36" s="177">
        <f>Y36/Y$8</f>
        <v>0.20060287692847956</v>
      </c>
    </row>
    <row r="37" spans="1:28" x14ac:dyDescent="0.25">
      <c r="A37" s="56"/>
      <c r="B37" s="157" t="s">
        <v>97</v>
      </c>
      <c r="C37" s="158">
        <v>13289</v>
      </c>
      <c r="D37" s="158">
        <v>4675</v>
      </c>
      <c r="E37" s="158">
        <v>4121</v>
      </c>
      <c r="F37" s="158">
        <v>19690</v>
      </c>
      <c r="G37" s="158">
        <v>24974</v>
      </c>
      <c r="H37" s="158">
        <v>28224</v>
      </c>
      <c r="I37" s="159">
        <f>IFERROR(H37/G37-1,"-")</f>
        <v>0.1301353407543846</v>
      </c>
      <c r="J37" s="160">
        <f>IFERROR(H37/C37-1,"-")</f>
        <v>1.1238618406200618</v>
      </c>
      <c r="K37" s="159">
        <f>H37/H$8</f>
        <v>4.4852755383713222E-2</v>
      </c>
      <c r="L37" s="158">
        <v>56372</v>
      </c>
      <c r="M37" s="158">
        <v>15570</v>
      </c>
      <c r="N37" s="158">
        <v>25947</v>
      </c>
      <c r="O37" s="158">
        <v>52918</v>
      </c>
      <c r="P37" s="158">
        <v>45502</v>
      </c>
      <c r="Q37" s="158">
        <v>42839</v>
      </c>
      <c r="R37" s="159">
        <f>IFERROR(Q37/P37-1,"-")</f>
        <v>-5.8524900004395364E-2</v>
      </c>
      <c r="S37" s="160">
        <f>IFERROR(Q37/L37-1,"-")</f>
        <v>-0.24006599020790464</v>
      </c>
      <c r="T37" s="159">
        <f>Q37/Q$8</f>
        <v>1.4492787944317166E-2</v>
      </c>
      <c r="U37" s="158">
        <v>69661</v>
      </c>
      <c r="V37" s="158">
        <v>30068</v>
      </c>
      <c r="W37" s="158">
        <v>72608</v>
      </c>
      <c r="X37" s="158">
        <v>70476</v>
      </c>
      <c r="Y37" s="158">
        <v>71063</v>
      </c>
      <c r="Z37" s="159">
        <f>IFERROR(Y37/X37-1,"-")</f>
        <v>8.329076565071869E-3</v>
      </c>
      <c r="AA37" s="160">
        <f t="shared" si="28"/>
        <v>2.0126038960106785E-2</v>
      </c>
      <c r="AB37" s="159">
        <f>Y37/Y$8</f>
        <v>1.9821524552856049E-2</v>
      </c>
    </row>
    <row r="38" spans="1:28" x14ac:dyDescent="0.25">
      <c r="A38" s="56"/>
      <c r="B38" s="162" t="s">
        <v>103</v>
      </c>
      <c r="C38" s="163">
        <v>8550</v>
      </c>
      <c r="D38" s="163">
        <v>1880</v>
      </c>
      <c r="E38" s="163">
        <v>2975</v>
      </c>
      <c r="F38" s="163">
        <v>8674</v>
      </c>
      <c r="G38" s="163">
        <v>13940</v>
      </c>
      <c r="H38" s="163">
        <v>19449</v>
      </c>
      <c r="I38" s="164">
        <f>IFERROR(H38/G38-1,"-")</f>
        <v>0.39519368723099002</v>
      </c>
      <c r="J38" s="165">
        <f>IFERROR(H38/C38-1,"-")</f>
        <v>1.2747368421052632</v>
      </c>
      <c r="K38" s="164">
        <f>H38/H$8</f>
        <v>3.0907782010269221E-2</v>
      </c>
      <c r="L38" s="163">
        <v>7373</v>
      </c>
      <c r="M38" s="163">
        <v>1578</v>
      </c>
      <c r="N38" s="163">
        <v>3884</v>
      </c>
      <c r="O38" s="163">
        <v>8136</v>
      </c>
      <c r="P38" s="163">
        <v>11630</v>
      </c>
      <c r="Q38" s="163">
        <v>9069</v>
      </c>
      <c r="R38" s="164">
        <f>IFERROR(Q38/P38-1,"-")</f>
        <v>-0.2202063628546862</v>
      </c>
      <c r="S38" s="165">
        <f>IFERROR(Q38/L38-1,"-")</f>
        <v>0.23002848230028472</v>
      </c>
      <c r="T38" s="164">
        <f>Q38/Q$8</f>
        <v>3.0681176933871558E-3</v>
      </c>
      <c r="U38" s="163">
        <v>15923</v>
      </c>
      <c r="V38" s="163">
        <v>6859</v>
      </c>
      <c r="W38" s="163">
        <v>16810</v>
      </c>
      <c r="X38" s="163">
        <v>25570</v>
      </c>
      <c r="Y38" s="163">
        <v>28518</v>
      </c>
      <c r="Z38" s="164">
        <f>IFERROR(Y38/X38-1,"-")</f>
        <v>0.11529135705905347</v>
      </c>
      <c r="AA38" s="165">
        <f t="shared" si="28"/>
        <v>0.7909941593920744</v>
      </c>
      <c r="AB38" s="164">
        <f>Y38/Y$8</f>
        <v>7.9544944232350003E-3</v>
      </c>
    </row>
    <row r="39" spans="1:28" x14ac:dyDescent="0.25">
      <c r="A39" s="56"/>
      <c r="B39" s="162" t="s">
        <v>100</v>
      </c>
      <c r="C39" s="163">
        <v>4739</v>
      </c>
      <c r="D39" s="163">
        <v>2795</v>
      </c>
      <c r="E39" s="163">
        <v>1146</v>
      </c>
      <c r="F39" s="163">
        <v>11016</v>
      </c>
      <c r="G39" s="163">
        <v>11034</v>
      </c>
      <c r="H39" s="163">
        <v>8775</v>
      </c>
      <c r="I39" s="164">
        <f>IFERROR(H39/G39-1,"-")</f>
        <v>-0.20473083197389885</v>
      </c>
      <c r="J39" s="165">
        <f>IFERROR(H39/C39-1,"-")</f>
        <v>0.85165646760920022</v>
      </c>
      <c r="K39" s="164">
        <f>H39/H$8</f>
        <v>1.3944973373444003E-2</v>
      </c>
      <c r="L39" s="163">
        <v>48999</v>
      </c>
      <c r="M39" s="163">
        <v>13992</v>
      </c>
      <c r="N39" s="163">
        <v>22063</v>
      </c>
      <c r="O39" s="163">
        <v>44782</v>
      </c>
      <c r="P39" s="163">
        <v>33872</v>
      </c>
      <c r="Q39" s="163">
        <v>33770</v>
      </c>
      <c r="R39" s="164">
        <f>IFERROR(Q39/P39-1,"-")</f>
        <v>-3.0113367973547689E-3</v>
      </c>
      <c r="S39" s="165">
        <f>IFERROR(Q39/L39-1,"-")</f>
        <v>-0.31080226127063815</v>
      </c>
      <c r="T39" s="164">
        <f>Q39/Q$8</f>
        <v>1.1424670250930009E-2</v>
      </c>
      <c r="U39" s="163">
        <v>53738</v>
      </c>
      <c r="V39" s="163">
        <v>23209</v>
      </c>
      <c r="W39" s="163">
        <v>55798</v>
      </c>
      <c r="X39" s="163">
        <v>44906</v>
      </c>
      <c r="Y39" s="163">
        <v>42545</v>
      </c>
      <c r="Z39" s="164">
        <f>IFERROR(Y39/X39-1,"-")</f>
        <v>-5.2576493118959622E-2</v>
      </c>
      <c r="AA39" s="165">
        <f t="shared" si="28"/>
        <v>-0.20828836205292345</v>
      </c>
      <c r="AB39" s="164">
        <f>Y39/Y$8</f>
        <v>1.1867030129621051E-2</v>
      </c>
    </row>
    <row r="40" spans="1:28" x14ac:dyDescent="0.25">
      <c r="A40" s="56"/>
      <c r="B40" s="157" t="s">
        <v>107</v>
      </c>
      <c r="C40" s="158">
        <v>130973</v>
      </c>
      <c r="D40" s="158">
        <v>42880</v>
      </c>
      <c r="E40" s="158">
        <v>24701</v>
      </c>
      <c r="F40" s="158">
        <v>128135</v>
      </c>
      <c r="G40" s="158">
        <v>138366</v>
      </c>
      <c r="H40" s="158">
        <v>147519</v>
      </c>
      <c r="I40" s="159">
        <f>IFERROR(H40/G40-1,"-")</f>
        <v>6.6150643944321574E-2</v>
      </c>
      <c r="J40" s="160">
        <f>IFERROR(H40/C40-1,"-")</f>
        <v>0.12633138127705701</v>
      </c>
      <c r="K40" s="159">
        <f>H40/H$8</f>
        <v>0.2344328805785853</v>
      </c>
      <c r="L40" s="158">
        <v>401846</v>
      </c>
      <c r="M40" s="158">
        <v>116674</v>
      </c>
      <c r="N40" s="158">
        <v>103975</v>
      </c>
      <c r="O40" s="158">
        <v>417483</v>
      </c>
      <c r="P40" s="158">
        <v>462975</v>
      </c>
      <c r="Q40" s="158">
        <v>500608</v>
      </c>
      <c r="R40" s="159">
        <f>IFERROR(Q40/P40-1,"-")</f>
        <v>8.1285166585668867E-2</v>
      </c>
      <c r="S40" s="160">
        <f>IFERROR(Q40/L40-1,"-")</f>
        <v>0.24577076790611319</v>
      </c>
      <c r="T40" s="159">
        <f>Q40/Q$8</f>
        <v>0.16935982602835564</v>
      </c>
      <c r="U40" s="158">
        <v>532819</v>
      </c>
      <c r="V40" s="158">
        <v>128676</v>
      </c>
      <c r="W40" s="158">
        <v>545618</v>
      </c>
      <c r="X40" s="158">
        <v>601341</v>
      </c>
      <c r="Y40" s="158">
        <v>648127</v>
      </c>
      <c r="Z40" s="159">
        <f>IFERROR(Y40/X40-1,"-")</f>
        <v>7.7802777459045735E-2</v>
      </c>
      <c r="AA40" s="160">
        <f t="shared" si="28"/>
        <v>0.21641120155249727</v>
      </c>
      <c r="AB40" s="159">
        <f>Y40/Y$8</f>
        <v>0.18078135237562351</v>
      </c>
    </row>
    <row r="41" spans="1:28" s="56" customFormat="1" x14ac:dyDescent="0.25">
      <c r="B41" s="162" t="s">
        <v>110</v>
      </c>
      <c r="C41" s="163">
        <v>72484</v>
      </c>
      <c r="D41" s="163">
        <v>21093</v>
      </c>
      <c r="E41" s="163">
        <v>10164</v>
      </c>
      <c r="F41" s="163">
        <v>62633</v>
      </c>
      <c r="G41" s="163">
        <v>60859</v>
      </c>
      <c r="H41" s="163">
        <v>63144</v>
      </c>
      <c r="I41" s="164">
        <f t="shared" ref="I41:I48" si="29">IFERROR(H41/G41-1,"-")</f>
        <v>3.7545802592878541E-2</v>
      </c>
      <c r="J41" s="165">
        <f t="shared" ref="J41:J48" si="30">IFERROR(H41/C41-1,"-")</f>
        <v>-0.12885602339826718</v>
      </c>
      <c r="K41" s="164">
        <f t="shared" ref="K41:K48" si="31">H41/H$8</f>
        <v>0.10034659814162372</v>
      </c>
      <c r="L41" s="163">
        <v>220182</v>
      </c>
      <c r="M41" s="163">
        <v>54573</v>
      </c>
      <c r="N41" s="163">
        <v>36464</v>
      </c>
      <c r="O41" s="163">
        <v>223068</v>
      </c>
      <c r="P41" s="163">
        <v>253656</v>
      </c>
      <c r="Q41" s="163">
        <v>285385</v>
      </c>
      <c r="R41" s="164">
        <f t="shared" ref="R41:R48" si="32">IFERROR(Q41/P41-1,"-")</f>
        <v>0.12508673163654715</v>
      </c>
      <c r="S41" s="165">
        <f t="shared" ref="S41:S48" si="33">IFERROR(Q41/L41-1,"-")</f>
        <v>0.29613229055962798</v>
      </c>
      <c r="T41" s="164">
        <f t="shared" ref="T41:T48" si="34">Q41/Q$8</f>
        <v>9.6548105406030815E-2</v>
      </c>
      <c r="U41" s="163">
        <v>292666</v>
      </c>
      <c r="V41" s="163">
        <v>46628</v>
      </c>
      <c r="W41" s="163">
        <v>285701</v>
      </c>
      <c r="X41" s="163">
        <v>314515</v>
      </c>
      <c r="Y41" s="163">
        <v>348529</v>
      </c>
      <c r="Z41" s="164">
        <f t="shared" ref="Z41:Z48" si="35">IFERROR(Y41/X41-1,"-")</f>
        <v>0.10814746514474671</v>
      </c>
      <c r="AA41" s="165">
        <f t="shared" si="28"/>
        <v>0.19087628901204789</v>
      </c>
      <c r="AB41" s="164">
        <f t="shared" ref="AB41:AB48" si="36">Y41/Y$8</f>
        <v>9.7214811236260315E-2</v>
      </c>
    </row>
    <row r="42" spans="1:28" s="56" customFormat="1" x14ac:dyDescent="0.25">
      <c r="B42" s="162" t="s">
        <v>113</v>
      </c>
      <c r="C42" s="163">
        <v>9538</v>
      </c>
      <c r="D42" s="163">
        <v>3008</v>
      </c>
      <c r="E42" s="163">
        <v>1276</v>
      </c>
      <c r="F42" s="163">
        <v>6063</v>
      </c>
      <c r="G42" s="163">
        <v>8562</v>
      </c>
      <c r="H42" s="163">
        <v>9133</v>
      </c>
      <c r="I42" s="164">
        <f t="shared" si="29"/>
        <v>6.6690025694930988E-2</v>
      </c>
      <c r="J42" s="165">
        <f t="shared" si="30"/>
        <v>-4.2461732019291265E-2</v>
      </c>
      <c r="K42" s="164">
        <f t="shared" si="31"/>
        <v>1.4513896503665422E-2</v>
      </c>
      <c r="L42" s="163">
        <v>21918</v>
      </c>
      <c r="M42" s="163">
        <v>6485</v>
      </c>
      <c r="N42" s="163">
        <v>6405</v>
      </c>
      <c r="O42" s="163">
        <v>14794</v>
      </c>
      <c r="P42" s="163">
        <v>17771</v>
      </c>
      <c r="Q42" s="163">
        <v>15614</v>
      </c>
      <c r="R42" s="164">
        <f t="shared" si="32"/>
        <v>-0.12137752518147549</v>
      </c>
      <c r="S42" s="165">
        <f t="shared" si="33"/>
        <v>-0.28761748334702075</v>
      </c>
      <c r="T42" s="164">
        <f t="shared" si="34"/>
        <v>5.2823453153100731E-3</v>
      </c>
      <c r="U42" s="163">
        <v>31456</v>
      </c>
      <c r="V42" s="163">
        <v>7681</v>
      </c>
      <c r="W42" s="163">
        <v>20857</v>
      </c>
      <c r="X42" s="163">
        <v>26333</v>
      </c>
      <c r="Y42" s="163">
        <v>24747</v>
      </c>
      <c r="Z42" s="164">
        <f t="shared" si="35"/>
        <v>-6.0228610488740397E-2</v>
      </c>
      <c r="AA42" s="165">
        <f t="shared" si="28"/>
        <v>-0.21328204476093593</v>
      </c>
      <c r="AB42" s="164">
        <f t="shared" si="36"/>
        <v>6.9026535343220622E-3</v>
      </c>
    </row>
    <row r="43" spans="1:28" x14ac:dyDescent="0.25">
      <c r="A43" s="56"/>
      <c r="B43" s="162" t="s">
        <v>116</v>
      </c>
      <c r="C43" s="163">
        <v>5534</v>
      </c>
      <c r="D43" s="163">
        <v>1929</v>
      </c>
      <c r="E43" s="163">
        <v>938</v>
      </c>
      <c r="F43" s="163">
        <v>4581</v>
      </c>
      <c r="G43" s="163">
        <v>6601</v>
      </c>
      <c r="H43" s="163">
        <v>7142</v>
      </c>
      <c r="I43" s="164">
        <f t="shared" si="29"/>
        <v>8.1957279200121302E-2</v>
      </c>
      <c r="J43" s="165">
        <f t="shared" si="30"/>
        <v>0.2905674015178894</v>
      </c>
      <c r="K43" s="164">
        <f t="shared" si="31"/>
        <v>1.1349857530841832E-2</v>
      </c>
      <c r="L43" s="163">
        <v>8369</v>
      </c>
      <c r="M43" s="163">
        <v>3521</v>
      </c>
      <c r="N43" s="163">
        <v>6076</v>
      </c>
      <c r="O43" s="163">
        <v>10034</v>
      </c>
      <c r="P43" s="163">
        <v>10184</v>
      </c>
      <c r="Q43" s="163">
        <v>9523</v>
      </c>
      <c r="R43" s="164">
        <f t="shared" si="32"/>
        <v>-6.4905734485467437E-2</v>
      </c>
      <c r="S43" s="165">
        <f t="shared" si="33"/>
        <v>0.13788983152108969</v>
      </c>
      <c r="T43" s="164">
        <f t="shared" si="34"/>
        <v>3.2217096476045747E-3</v>
      </c>
      <c r="U43" s="163">
        <v>13903</v>
      </c>
      <c r="V43" s="163">
        <v>7014</v>
      </c>
      <c r="W43" s="163">
        <v>14615</v>
      </c>
      <c r="X43" s="163">
        <v>16785</v>
      </c>
      <c r="Y43" s="163">
        <v>16665</v>
      </c>
      <c r="Z43" s="164">
        <f t="shared" si="35"/>
        <v>-7.1492403932081894E-3</v>
      </c>
      <c r="AA43" s="165">
        <f t="shared" si="28"/>
        <v>0.19866215924620589</v>
      </c>
      <c r="AB43" s="164">
        <f t="shared" si="36"/>
        <v>4.6483501494919447E-3</v>
      </c>
    </row>
    <row r="44" spans="1:28" x14ac:dyDescent="0.25">
      <c r="A44" s="56"/>
      <c r="B44" s="162" t="s">
        <v>123</v>
      </c>
      <c r="C44" s="163">
        <v>2521</v>
      </c>
      <c r="D44" s="163">
        <v>776</v>
      </c>
      <c r="E44" s="163">
        <v>796</v>
      </c>
      <c r="F44" s="163">
        <v>2624</v>
      </c>
      <c r="G44" s="163">
        <v>2692</v>
      </c>
      <c r="H44" s="163">
        <v>3254</v>
      </c>
      <c r="I44" s="164">
        <f t="shared" si="29"/>
        <v>0.20876671619613663</v>
      </c>
      <c r="J44" s="165">
        <f t="shared" si="30"/>
        <v>0.29075763585878622</v>
      </c>
      <c r="K44" s="164">
        <f t="shared" si="31"/>
        <v>5.1711616361466419E-3</v>
      </c>
      <c r="L44" s="163">
        <v>20720</v>
      </c>
      <c r="M44" s="163">
        <v>5381</v>
      </c>
      <c r="N44" s="163">
        <v>9023</v>
      </c>
      <c r="O44" s="163">
        <v>23588</v>
      </c>
      <c r="P44" s="163">
        <v>22051</v>
      </c>
      <c r="Q44" s="163">
        <v>23767</v>
      </c>
      <c r="R44" s="164">
        <f t="shared" si="32"/>
        <v>7.7819600018139701E-2</v>
      </c>
      <c r="S44" s="165">
        <f t="shared" si="33"/>
        <v>0.14705598455598445</v>
      </c>
      <c r="T44" s="164">
        <f t="shared" si="34"/>
        <v>8.0405726341087804E-3</v>
      </c>
      <c r="U44" s="163">
        <v>23241</v>
      </c>
      <c r="V44" s="163">
        <v>9819</v>
      </c>
      <c r="W44" s="163">
        <v>26212</v>
      </c>
      <c r="X44" s="163">
        <v>24743</v>
      </c>
      <c r="Y44" s="163">
        <v>27021</v>
      </c>
      <c r="Z44" s="164">
        <f t="shared" si="35"/>
        <v>9.2066443034393597E-2</v>
      </c>
      <c r="AA44" s="165">
        <f t="shared" si="28"/>
        <v>0.16264360397573263</v>
      </c>
      <c r="AB44" s="164">
        <f t="shared" si="36"/>
        <v>7.536937857151026E-3</v>
      </c>
    </row>
    <row r="45" spans="1:28" x14ac:dyDescent="0.25">
      <c r="A45" s="56"/>
      <c r="B45" s="162" t="s">
        <v>119</v>
      </c>
      <c r="C45" s="163">
        <v>1981</v>
      </c>
      <c r="D45" s="163">
        <v>1018</v>
      </c>
      <c r="E45" s="163">
        <v>411</v>
      </c>
      <c r="F45" s="163">
        <v>1431</v>
      </c>
      <c r="G45" s="163">
        <v>1708</v>
      </c>
      <c r="H45" s="163">
        <v>1919</v>
      </c>
      <c r="I45" s="164">
        <f t="shared" si="29"/>
        <v>0.12353629976580804</v>
      </c>
      <c r="J45" s="165">
        <f t="shared" si="30"/>
        <v>-3.1297324583543618E-2</v>
      </c>
      <c r="K45" s="164">
        <f t="shared" si="31"/>
        <v>3.0496186784773837E-3</v>
      </c>
      <c r="L45" s="163">
        <v>25225</v>
      </c>
      <c r="M45" s="163">
        <v>9995</v>
      </c>
      <c r="N45" s="163">
        <v>10791</v>
      </c>
      <c r="O45" s="163">
        <v>23473</v>
      </c>
      <c r="P45" s="163">
        <v>27735</v>
      </c>
      <c r="Q45" s="163">
        <v>27709</v>
      </c>
      <c r="R45" s="164">
        <f t="shared" si="32"/>
        <v>-9.3744366324144401E-4</v>
      </c>
      <c r="S45" s="165">
        <f t="shared" si="33"/>
        <v>9.8473736372646226E-2</v>
      </c>
      <c r="T45" s="164">
        <f t="shared" si="34"/>
        <v>9.3741838313005522E-3</v>
      </c>
      <c r="U45" s="163">
        <v>27206</v>
      </c>
      <c r="V45" s="163">
        <v>11202</v>
      </c>
      <c r="W45" s="163">
        <v>24904</v>
      </c>
      <c r="X45" s="163">
        <v>29443</v>
      </c>
      <c r="Y45" s="163">
        <v>29628</v>
      </c>
      <c r="Z45" s="164">
        <f t="shared" si="35"/>
        <v>6.2833271066127239E-3</v>
      </c>
      <c r="AA45" s="165">
        <f t="shared" si="28"/>
        <v>8.9024479894141084E-2</v>
      </c>
      <c r="AB45" s="164">
        <f t="shared" si="36"/>
        <v>8.2641055042992698E-3</v>
      </c>
    </row>
    <row r="46" spans="1:28" x14ac:dyDescent="0.25">
      <c r="A46" s="56"/>
      <c r="B46" s="162" t="s">
        <v>128</v>
      </c>
      <c r="C46" s="163">
        <v>2890</v>
      </c>
      <c r="D46" s="163">
        <v>1099</v>
      </c>
      <c r="E46" s="163">
        <v>228</v>
      </c>
      <c r="F46" s="163">
        <v>1763</v>
      </c>
      <c r="G46" s="163">
        <v>1826</v>
      </c>
      <c r="H46" s="163">
        <v>1145</v>
      </c>
      <c r="I46" s="164">
        <f t="shared" si="29"/>
        <v>-0.37294633077765604</v>
      </c>
      <c r="J46" s="165">
        <f t="shared" si="30"/>
        <v>-0.60380622837370246</v>
      </c>
      <c r="K46" s="164">
        <f t="shared" si="31"/>
        <v>1.8196005142556563E-3</v>
      </c>
      <c r="L46" s="163">
        <v>3206</v>
      </c>
      <c r="M46" s="163">
        <v>2241</v>
      </c>
      <c r="N46" s="163">
        <v>1340</v>
      </c>
      <c r="O46" s="163">
        <v>4629</v>
      </c>
      <c r="P46" s="163">
        <v>5359</v>
      </c>
      <c r="Q46" s="163">
        <v>5045</v>
      </c>
      <c r="R46" s="164">
        <f t="shared" si="32"/>
        <v>-5.8593021086023489E-2</v>
      </c>
      <c r="S46" s="165">
        <f t="shared" si="33"/>
        <v>0.57361197754210846</v>
      </c>
      <c r="T46" s="164">
        <f t="shared" si="34"/>
        <v>1.7067652181208734E-3</v>
      </c>
      <c r="U46" s="163">
        <v>6096</v>
      </c>
      <c r="V46" s="163">
        <v>1568</v>
      </c>
      <c r="W46" s="163">
        <v>6392</v>
      </c>
      <c r="X46" s="163">
        <v>7185</v>
      </c>
      <c r="Y46" s="163">
        <v>6190</v>
      </c>
      <c r="Z46" s="164">
        <f t="shared" si="35"/>
        <v>-0.13848295059151006</v>
      </c>
      <c r="AA46" s="165">
        <f t="shared" si="28"/>
        <v>1.5419947506561726E-2</v>
      </c>
      <c r="AB46" s="164">
        <f t="shared" si="36"/>
        <v>1.7265699025115595E-3</v>
      </c>
    </row>
    <row r="47" spans="1:28" x14ac:dyDescent="0.25">
      <c r="A47" s="56"/>
      <c r="B47" s="162" t="s">
        <v>131</v>
      </c>
      <c r="C47" s="163">
        <v>2990</v>
      </c>
      <c r="D47" s="163">
        <v>1068</v>
      </c>
      <c r="E47" s="163">
        <v>109</v>
      </c>
      <c r="F47" s="163">
        <v>870</v>
      </c>
      <c r="G47" s="163">
        <v>1211</v>
      </c>
      <c r="H47" s="163">
        <v>1019</v>
      </c>
      <c r="I47" s="164">
        <f t="shared" si="29"/>
        <v>-0.15854665565648229</v>
      </c>
      <c r="J47" s="165">
        <f t="shared" si="30"/>
        <v>-0.65919732441471579</v>
      </c>
      <c r="K47" s="164">
        <f t="shared" si="31"/>
        <v>1.6193649991497936E-3</v>
      </c>
      <c r="L47" s="163">
        <v>4665</v>
      </c>
      <c r="M47" s="163">
        <v>3771</v>
      </c>
      <c r="N47" s="163">
        <v>978</v>
      </c>
      <c r="O47" s="163">
        <v>3886</v>
      </c>
      <c r="P47" s="163">
        <v>5807</v>
      </c>
      <c r="Q47" s="163">
        <v>5060</v>
      </c>
      <c r="R47" s="164">
        <f t="shared" si="32"/>
        <v>-0.12863785086964008</v>
      </c>
      <c r="S47" s="165">
        <f t="shared" si="33"/>
        <v>8.4673097534833763E-2</v>
      </c>
      <c r="T47" s="164">
        <f t="shared" si="34"/>
        <v>1.711839842158894E-3</v>
      </c>
      <c r="U47" s="163">
        <v>7655</v>
      </c>
      <c r="V47" s="163">
        <v>1087</v>
      </c>
      <c r="W47" s="163">
        <v>4756</v>
      </c>
      <c r="X47" s="163">
        <v>7018</v>
      </c>
      <c r="Y47" s="163">
        <v>6079</v>
      </c>
      <c r="Z47" s="164">
        <f t="shared" si="35"/>
        <v>-0.1337988030777999</v>
      </c>
      <c r="AA47" s="165">
        <f t="shared" si="28"/>
        <v>-0.20587851077726971</v>
      </c>
      <c r="AB47" s="164">
        <f t="shared" si="36"/>
        <v>1.6956087944051325E-3</v>
      </c>
    </row>
    <row r="48" spans="1:28" x14ac:dyDescent="0.25">
      <c r="A48" s="56"/>
      <c r="B48" s="168" t="s">
        <v>145</v>
      </c>
      <c r="C48" s="169">
        <f t="shared" ref="C48:H48" si="37">C40-SUM(C41:C47)</f>
        <v>33035</v>
      </c>
      <c r="D48" s="169">
        <f t="shared" si="37"/>
        <v>12889</v>
      </c>
      <c r="E48" s="169">
        <f t="shared" si="37"/>
        <v>10779</v>
      </c>
      <c r="F48" s="169">
        <f t="shared" si="37"/>
        <v>48170</v>
      </c>
      <c r="G48" s="169">
        <f t="shared" si="37"/>
        <v>54907</v>
      </c>
      <c r="H48" s="169">
        <f t="shared" si="37"/>
        <v>60763</v>
      </c>
      <c r="I48" s="170">
        <f t="shared" si="29"/>
        <v>0.10665306791483786</v>
      </c>
      <c r="J48" s="171">
        <f t="shared" si="30"/>
        <v>0.83935220220977746</v>
      </c>
      <c r="K48" s="170">
        <f t="shared" si="31"/>
        <v>9.6562782574424841E-2</v>
      </c>
      <c r="L48" s="169">
        <f t="shared" ref="L48:Q48" si="38">L40-SUM(L41:L47)</f>
        <v>97561</v>
      </c>
      <c r="M48" s="169">
        <f t="shared" si="38"/>
        <v>30707</v>
      </c>
      <c r="N48" s="169">
        <f t="shared" si="38"/>
        <v>32898</v>
      </c>
      <c r="O48" s="169">
        <f t="shared" si="38"/>
        <v>114011</v>
      </c>
      <c r="P48" s="169">
        <f t="shared" si="38"/>
        <v>120412</v>
      </c>
      <c r="Q48" s="169">
        <f t="shared" si="38"/>
        <v>128505</v>
      </c>
      <c r="R48" s="170">
        <f t="shared" si="32"/>
        <v>6.7210909211706582E-2</v>
      </c>
      <c r="S48" s="171">
        <f t="shared" si="33"/>
        <v>0.31717592070601985</v>
      </c>
      <c r="T48" s="170">
        <f t="shared" si="34"/>
        <v>4.3474304133721081E-2</v>
      </c>
      <c r="U48" s="169">
        <f>U40-SUM(U41:U47)</f>
        <v>130596</v>
      </c>
      <c r="V48" s="169">
        <f>V40-SUM(V41:V47)</f>
        <v>43677</v>
      </c>
      <c r="W48" s="169">
        <f>W40-SUM(W41:W47)</f>
        <v>162181</v>
      </c>
      <c r="X48" s="169">
        <f>X40-SUM(X41:X47)</f>
        <v>175319</v>
      </c>
      <c r="Y48" s="169">
        <f>Y40-SUM(Y41:Y47)</f>
        <v>189268</v>
      </c>
      <c r="Z48" s="170">
        <f t="shared" si="35"/>
        <v>7.956353846417108E-2</v>
      </c>
      <c r="AA48" s="171">
        <f t="shared" si="28"/>
        <v>0.44926337713253095</v>
      </c>
      <c r="AB48" s="170">
        <f t="shared" si="36"/>
        <v>5.2792315397182203E-2</v>
      </c>
    </row>
    <row r="49" spans="1:28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x14ac:dyDescent="0.25">
      <c r="A50" s="56"/>
      <c r="B50" s="154" t="s">
        <v>68</v>
      </c>
      <c r="C50" s="176">
        <f t="shared" ref="C50:H50" si="39">C51+C54</f>
        <v>0</v>
      </c>
      <c r="D50" s="176">
        <f t="shared" si="39"/>
        <v>1558</v>
      </c>
      <c r="E50" s="176">
        <f t="shared" si="39"/>
        <v>3463</v>
      </c>
      <c r="F50" s="176">
        <f t="shared" si="39"/>
        <v>0</v>
      </c>
      <c r="G50" s="176">
        <f t="shared" si="39"/>
        <v>0</v>
      </c>
      <c r="H50" s="176">
        <f t="shared" si="39"/>
        <v>0</v>
      </c>
      <c r="I50" s="177" t="str">
        <f>IFERROR(H50/G50-1,"-")</f>
        <v>-</v>
      </c>
      <c r="J50" s="177" t="str">
        <f>IFERROR(H50/C50-1,"-")</f>
        <v>-</v>
      </c>
      <c r="K50" s="177">
        <f>H50/H$8</f>
        <v>0</v>
      </c>
      <c r="L50" s="176">
        <f t="shared" ref="L50:Q50" si="40">L51+L54</f>
        <v>0</v>
      </c>
      <c r="M50" s="176">
        <f t="shared" si="40"/>
        <v>0</v>
      </c>
      <c r="N50" s="176">
        <f t="shared" si="40"/>
        <v>0</v>
      </c>
      <c r="O50" s="176">
        <f t="shared" si="40"/>
        <v>0</v>
      </c>
      <c r="P50" s="176">
        <f t="shared" si="40"/>
        <v>0</v>
      </c>
      <c r="Q50" s="176">
        <f t="shared" si="40"/>
        <v>0</v>
      </c>
      <c r="R50" s="177" t="str">
        <f>IFERROR(Q50/P50-1,"-")</f>
        <v>-</v>
      </c>
      <c r="S50" s="177" t="str">
        <f>IFERROR(Q50/L50-1,"-")</f>
        <v>-</v>
      </c>
      <c r="T50" s="177">
        <f>Q50/Q$8</f>
        <v>0</v>
      </c>
      <c r="U50" s="176">
        <f>U51+U54</f>
        <v>31798</v>
      </c>
      <c r="V50" s="176">
        <f>V51+V54</f>
        <v>14685</v>
      </c>
      <c r="W50" s="176">
        <f>W51+W54</f>
        <v>29058</v>
      </c>
      <c r="X50" s="176">
        <f>X51+X54</f>
        <v>40794</v>
      </c>
      <c r="Y50" s="176">
        <f>Y51+Y54</f>
        <v>35457</v>
      </c>
      <c r="Z50" s="177">
        <f>IFERROR(Y50/X50-1,"-")</f>
        <v>-0.13082806295043392</v>
      </c>
      <c r="AA50" s="177">
        <f t="shared" ref="AA50:AA62" si="41">IFERROR(Y50/U50-1,"-")</f>
        <v>0.11507013019686774</v>
      </c>
      <c r="AB50" s="177">
        <f>Y50/Y$8</f>
        <v>9.8899820732394773E-3</v>
      </c>
    </row>
    <row r="51" spans="1:28" x14ac:dyDescent="0.25">
      <c r="A51" s="56"/>
      <c r="B51" s="157" t="s">
        <v>97</v>
      </c>
      <c r="C51" s="158">
        <v>0</v>
      </c>
      <c r="D51" s="158">
        <v>1121</v>
      </c>
      <c r="E51" s="158">
        <v>787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60" t="str">
        <f>IFERROR(H51/C51-1,"-")</f>
        <v>-</v>
      </c>
      <c r="K51" s="159">
        <f>H51/H$8</f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 t="str">
        <f>IFERROR(Q51/P51-1,"-")</f>
        <v>-</v>
      </c>
      <c r="S51" s="160" t="str">
        <f>IFERROR(Q51/L51-1,"-")</f>
        <v>-</v>
      </c>
      <c r="T51" s="159">
        <f>Q51/Q$8</f>
        <v>0</v>
      </c>
      <c r="U51" s="158">
        <v>7576</v>
      </c>
      <c r="V51" s="158">
        <v>4565</v>
      </c>
      <c r="W51" s="158">
        <v>4856</v>
      </c>
      <c r="X51" s="158">
        <v>17330</v>
      </c>
      <c r="Y51" s="158">
        <v>9653</v>
      </c>
      <c r="Z51" s="159">
        <f>IFERROR(Y51/X51-1,"-")</f>
        <v>-0.44298903635314479</v>
      </c>
      <c r="AA51" s="160">
        <f t="shared" si="41"/>
        <v>0.27415522703273498</v>
      </c>
      <c r="AB51" s="159">
        <f>Y51/Y$8</f>
        <v>2.6925006896517099E-3</v>
      </c>
    </row>
    <row r="52" spans="1:28" x14ac:dyDescent="0.25">
      <c r="A52" s="56"/>
      <c r="B52" s="162" t="s">
        <v>103</v>
      </c>
      <c r="C52" s="163">
        <v>0</v>
      </c>
      <c r="D52" s="163">
        <v>1054</v>
      </c>
      <c r="E52" s="163">
        <v>309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5" t="str">
        <f>IFERROR(H52/C52-1,"-")</f>
        <v>-</v>
      </c>
      <c r="K52" s="164">
        <f>H52/H$8</f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4" t="str">
        <f>IFERROR(Q52/P52-1,"-")</f>
        <v>-</v>
      </c>
      <c r="S52" s="165" t="str">
        <f>IFERROR(Q52/L52-1,"-")</f>
        <v>-</v>
      </c>
      <c r="T52" s="164">
        <f>Q52/Q$8</f>
        <v>0</v>
      </c>
      <c r="U52" s="163">
        <v>4227</v>
      </c>
      <c r="V52" s="163">
        <v>2335</v>
      </c>
      <c r="W52" s="163">
        <v>2591</v>
      </c>
      <c r="X52" s="163">
        <v>12810</v>
      </c>
      <c r="Y52" s="163">
        <v>6601</v>
      </c>
      <c r="Z52" s="164">
        <f>IFERROR(Y52/X52-1,"-")</f>
        <v>-0.48469945355191257</v>
      </c>
      <c r="AA52" s="165">
        <f t="shared" si="41"/>
        <v>0.56162763189022957</v>
      </c>
      <c r="AB52" s="164">
        <f>Y52/Y$8</f>
        <v>1.8412096811758973E-3</v>
      </c>
    </row>
    <row r="53" spans="1:28" x14ac:dyDescent="0.25">
      <c r="A53" s="56"/>
      <c r="B53" s="162" t="s">
        <v>100</v>
      </c>
      <c r="C53" s="163">
        <v>0</v>
      </c>
      <c r="D53" s="163">
        <v>67</v>
      </c>
      <c r="E53" s="163">
        <v>478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5" t="str">
        <f>IFERROR(H53/C53-1,"-")</f>
        <v>-</v>
      </c>
      <c r="K53" s="164">
        <f>H53/H$8</f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4" t="str">
        <f>IFERROR(Q53/P53-1,"-")</f>
        <v>-</v>
      </c>
      <c r="S53" s="165" t="str">
        <f>IFERROR(Q53/L53-1,"-")</f>
        <v>-</v>
      </c>
      <c r="T53" s="164">
        <f>Q53/Q$8</f>
        <v>0</v>
      </c>
      <c r="U53" s="163">
        <v>3349</v>
      </c>
      <c r="V53" s="163">
        <v>2230</v>
      </c>
      <c r="W53" s="163">
        <v>2265</v>
      </c>
      <c r="X53" s="163">
        <v>4520</v>
      </c>
      <c r="Y53" s="163">
        <v>3052</v>
      </c>
      <c r="Z53" s="164">
        <f>IFERROR(Y53/X53-1,"-")</f>
        <v>-0.32477876106194692</v>
      </c>
      <c r="AA53" s="165">
        <f t="shared" si="41"/>
        <v>-8.8683189011645291E-2</v>
      </c>
      <c r="AB53" s="164">
        <f>Y53/Y$8</f>
        <v>8.512910084758125E-4</v>
      </c>
    </row>
    <row r="54" spans="1:28" x14ac:dyDescent="0.25">
      <c r="A54" s="56"/>
      <c r="B54" s="157" t="s">
        <v>107</v>
      </c>
      <c r="C54" s="158">
        <v>0</v>
      </c>
      <c r="D54" s="158">
        <v>437</v>
      </c>
      <c r="E54" s="158">
        <v>2676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60" t="str">
        <f>IFERROR(H54/C54-1,"-")</f>
        <v>-</v>
      </c>
      <c r="K54" s="159">
        <f>H54/H$8</f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9" t="str">
        <f>IFERROR(Q54/P54-1,"-")</f>
        <v>-</v>
      </c>
      <c r="S54" s="160" t="str">
        <f>IFERROR(Q54/L54-1,"-")</f>
        <v>-</v>
      </c>
      <c r="T54" s="159">
        <f>Q54/Q$8</f>
        <v>0</v>
      </c>
      <c r="U54" s="158">
        <v>24222</v>
      </c>
      <c r="V54" s="158">
        <v>10120</v>
      </c>
      <c r="W54" s="158">
        <v>24202</v>
      </c>
      <c r="X54" s="158">
        <v>23464</v>
      </c>
      <c r="Y54" s="158">
        <v>25804</v>
      </c>
      <c r="Z54" s="159">
        <f>IFERROR(Y54/X54-1,"-")</f>
        <v>9.9727241732014971E-2</v>
      </c>
      <c r="AA54" s="160">
        <f t="shared" si="41"/>
        <v>6.5312525802988963E-2</v>
      </c>
      <c r="AB54" s="159">
        <f>Y54/Y$8</f>
        <v>7.1974813835877678E-3</v>
      </c>
    </row>
    <row r="55" spans="1:28" s="56" customFormat="1" x14ac:dyDescent="0.25">
      <c r="B55" s="162" t="s">
        <v>110</v>
      </c>
      <c r="C55" s="163">
        <v>0</v>
      </c>
      <c r="D55" s="163">
        <v>54</v>
      </c>
      <c r="E55" s="163">
        <v>55</v>
      </c>
      <c r="F55" s="163">
        <v>0</v>
      </c>
      <c r="G55" s="163">
        <v>0</v>
      </c>
      <c r="H55" s="163">
        <v>0</v>
      </c>
      <c r="I55" s="164" t="str">
        <f t="shared" ref="I55:I62" si="42">IFERROR(H55/G55-1,"-")</f>
        <v>-</v>
      </c>
      <c r="J55" s="165" t="str">
        <f t="shared" ref="J55:J62" si="43">IFERROR(H55/C55-1,"-")</f>
        <v>-</v>
      </c>
      <c r="K55" s="164">
        <f t="shared" ref="K55:K62" si="44">H55/H$8</f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4" t="str">
        <f t="shared" ref="R55:R62" si="45">IFERROR(Q55/P55-1,"-")</f>
        <v>-</v>
      </c>
      <c r="S55" s="165" t="str">
        <f t="shared" ref="S55:S62" si="46">IFERROR(Q55/L55-1,"-")</f>
        <v>-</v>
      </c>
      <c r="T55" s="164">
        <f t="shared" ref="T55:T62" si="47">Q55/Q$8</f>
        <v>0</v>
      </c>
      <c r="U55" s="163">
        <v>7265</v>
      </c>
      <c r="V55" s="163">
        <v>1798</v>
      </c>
      <c r="W55" s="163">
        <v>8555</v>
      </c>
      <c r="X55" s="163">
        <v>7448</v>
      </c>
      <c r="Y55" s="163">
        <v>9085</v>
      </c>
      <c r="Z55" s="164">
        <f t="shared" ref="Z55:Z62" si="48">IFERROR(Y55/X55-1,"-")</f>
        <v>0.21979054779806662</v>
      </c>
      <c r="AA55" s="165">
        <f t="shared" si="41"/>
        <v>0.25051617343427401</v>
      </c>
      <c r="AB55" s="164">
        <f t="shared" ref="AB55:AB62" si="49">Y55/Y$8</f>
        <v>2.5340690733953986E-3</v>
      </c>
    </row>
    <row r="56" spans="1:28" s="56" customFormat="1" x14ac:dyDescent="0.25">
      <c r="B56" s="162" t="s">
        <v>113</v>
      </c>
      <c r="C56" s="163">
        <v>0</v>
      </c>
      <c r="D56" s="163">
        <v>120</v>
      </c>
      <c r="E56" s="163">
        <v>1007</v>
      </c>
      <c r="F56" s="163">
        <v>0</v>
      </c>
      <c r="G56" s="163">
        <v>0</v>
      </c>
      <c r="H56" s="163">
        <v>0</v>
      </c>
      <c r="I56" s="164" t="str">
        <f t="shared" si="42"/>
        <v>-</v>
      </c>
      <c r="J56" s="165" t="str">
        <f t="shared" si="43"/>
        <v>-</v>
      </c>
      <c r="K56" s="164">
        <f t="shared" si="44"/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4" t="str">
        <f t="shared" si="45"/>
        <v>-</v>
      </c>
      <c r="S56" s="165" t="str">
        <f t="shared" si="46"/>
        <v>-</v>
      </c>
      <c r="T56" s="164">
        <f t="shared" si="47"/>
        <v>0</v>
      </c>
      <c r="U56" s="163">
        <v>6702</v>
      </c>
      <c r="V56" s="163">
        <v>3145</v>
      </c>
      <c r="W56" s="163">
        <v>5239</v>
      </c>
      <c r="X56" s="163">
        <v>4103</v>
      </c>
      <c r="Y56" s="163">
        <v>4942</v>
      </c>
      <c r="Z56" s="164">
        <f t="shared" si="48"/>
        <v>0.20448452351937596</v>
      </c>
      <c r="AA56" s="165">
        <f t="shared" si="41"/>
        <v>-0.26260817666368252</v>
      </c>
      <c r="AB56" s="164">
        <f t="shared" si="49"/>
        <v>1.3784666329906506E-3</v>
      </c>
    </row>
    <row r="57" spans="1:28" x14ac:dyDescent="0.25">
      <c r="A57" s="56"/>
      <c r="B57" s="162" t="s">
        <v>116</v>
      </c>
      <c r="C57" s="163">
        <v>0</v>
      </c>
      <c r="D57" s="163">
        <v>55</v>
      </c>
      <c r="E57" s="163">
        <v>446</v>
      </c>
      <c r="F57" s="163">
        <v>0</v>
      </c>
      <c r="G57" s="163">
        <v>0</v>
      </c>
      <c r="H57" s="163">
        <v>0</v>
      </c>
      <c r="I57" s="164" t="str">
        <f t="shared" si="42"/>
        <v>-</v>
      </c>
      <c r="J57" s="165" t="str">
        <f t="shared" si="43"/>
        <v>-</v>
      </c>
      <c r="K57" s="164">
        <f t="shared" si="44"/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4" t="str">
        <f t="shared" si="45"/>
        <v>-</v>
      </c>
      <c r="S57" s="165" t="str">
        <f t="shared" si="46"/>
        <v>-</v>
      </c>
      <c r="T57" s="164">
        <f t="shared" si="47"/>
        <v>0</v>
      </c>
      <c r="U57" s="163">
        <v>1725</v>
      </c>
      <c r="V57" s="163">
        <v>1383</v>
      </c>
      <c r="W57" s="163">
        <v>2127</v>
      </c>
      <c r="X57" s="163">
        <v>2370</v>
      </c>
      <c r="Y57" s="163">
        <v>1950</v>
      </c>
      <c r="Z57" s="164">
        <f t="shared" si="48"/>
        <v>-0.17721518987341767</v>
      </c>
      <c r="AA57" s="165">
        <f t="shared" si="41"/>
        <v>0.13043478260869557</v>
      </c>
      <c r="AB57" s="164">
        <f t="shared" si="49"/>
        <v>5.4391135862642023E-4</v>
      </c>
    </row>
    <row r="58" spans="1:28" x14ac:dyDescent="0.25">
      <c r="A58" s="56"/>
      <c r="B58" s="162" t="s">
        <v>123</v>
      </c>
      <c r="C58" s="163">
        <v>0</v>
      </c>
      <c r="D58" s="163">
        <v>29</v>
      </c>
      <c r="E58" s="163">
        <v>55</v>
      </c>
      <c r="F58" s="163">
        <v>0</v>
      </c>
      <c r="G58" s="163">
        <v>0</v>
      </c>
      <c r="H58" s="163">
        <v>0</v>
      </c>
      <c r="I58" s="164" t="str">
        <f t="shared" si="42"/>
        <v>-</v>
      </c>
      <c r="J58" s="165" t="str">
        <f t="shared" si="43"/>
        <v>-</v>
      </c>
      <c r="K58" s="164">
        <f t="shared" si="44"/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4" t="str">
        <f t="shared" si="45"/>
        <v>-</v>
      </c>
      <c r="S58" s="165" t="str">
        <f t="shared" si="46"/>
        <v>-</v>
      </c>
      <c r="T58" s="164">
        <f t="shared" si="47"/>
        <v>0</v>
      </c>
      <c r="U58" s="163">
        <v>477</v>
      </c>
      <c r="V58" s="163">
        <v>251</v>
      </c>
      <c r="W58" s="163">
        <v>711</v>
      </c>
      <c r="X58" s="163">
        <v>574</v>
      </c>
      <c r="Y58" s="163">
        <v>855</v>
      </c>
      <c r="Z58" s="164">
        <f t="shared" si="48"/>
        <v>0.48954703832752622</v>
      </c>
      <c r="AA58" s="165">
        <f t="shared" si="41"/>
        <v>0.79245283018867929</v>
      </c>
      <c r="AB58" s="164">
        <f t="shared" si="49"/>
        <v>2.3848421109004577E-4</v>
      </c>
    </row>
    <row r="59" spans="1:28" x14ac:dyDescent="0.25">
      <c r="A59" s="56"/>
      <c r="B59" s="162" t="s">
        <v>119</v>
      </c>
      <c r="C59" s="163">
        <v>0</v>
      </c>
      <c r="D59" s="163">
        <v>30</v>
      </c>
      <c r="E59" s="163">
        <v>80</v>
      </c>
      <c r="F59" s="163">
        <v>0</v>
      </c>
      <c r="G59" s="163">
        <v>0</v>
      </c>
      <c r="H59" s="163">
        <v>0</v>
      </c>
      <c r="I59" s="164" t="str">
        <f t="shared" si="42"/>
        <v>-</v>
      </c>
      <c r="J59" s="165" t="str">
        <f t="shared" si="43"/>
        <v>-</v>
      </c>
      <c r="K59" s="164">
        <f t="shared" si="44"/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4" t="str">
        <f t="shared" si="45"/>
        <v>-</v>
      </c>
      <c r="S59" s="165" t="str">
        <f t="shared" si="46"/>
        <v>-</v>
      </c>
      <c r="T59" s="164">
        <f t="shared" si="47"/>
        <v>0</v>
      </c>
      <c r="U59" s="163">
        <v>550</v>
      </c>
      <c r="V59" s="163">
        <v>290</v>
      </c>
      <c r="W59" s="163">
        <v>550</v>
      </c>
      <c r="X59" s="163">
        <v>522</v>
      </c>
      <c r="Y59" s="163">
        <v>589</v>
      </c>
      <c r="Z59" s="164">
        <f t="shared" si="48"/>
        <v>0.12835249042145591</v>
      </c>
      <c r="AA59" s="165">
        <f t="shared" si="41"/>
        <v>7.0909090909090811E-2</v>
      </c>
      <c r="AB59" s="164">
        <f t="shared" si="49"/>
        <v>1.6428912319536488E-4</v>
      </c>
    </row>
    <row r="60" spans="1:28" x14ac:dyDescent="0.25">
      <c r="A60" s="56"/>
      <c r="B60" s="162" t="s">
        <v>128</v>
      </c>
      <c r="C60" s="163">
        <v>0</v>
      </c>
      <c r="D60" s="163">
        <v>0</v>
      </c>
      <c r="E60" s="163">
        <v>22</v>
      </c>
      <c r="F60" s="163">
        <v>0</v>
      </c>
      <c r="G60" s="163">
        <v>0</v>
      </c>
      <c r="H60" s="163">
        <v>0</v>
      </c>
      <c r="I60" s="164" t="str">
        <f t="shared" si="42"/>
        <v>-</v>
      </c>
      <c r="J60" s="165" t="str">
        <f t="shared" si="43"/>
        <v>-</v>
      </c>
      <c r="K60" s="164">
        <f t="shared" si="44"/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4" t="str">
        <f t="shared" si="45"/>
        <v>-</v>
      </c>
      <c r="S60" s="165" t="str">
        <f t="shared" si="46"/>
        <v>-</v>
      </c>
      <c r="T60" s="164">
        <f t="shared" si="47"/>
        <v>0</v>
      </c>
      <c r="U60" s="163">
        <v>144</v>
      </c>
      <c r="V60" s="163">
        <v>47</v>
      </c>
      <c r="W60" s="163">
        <v>70</v>
      </c>
      <c r="X60" s="163">
        <v>182</v>
      </c>
      <c r="Y60" s="163">
        <v>98</v>
      </c>
      <c r="Z60" s="164">
        <f t="shared" si="48"/>
        <v>-0.46153846153846156</v>
      </c>
      <c r="AA60" s="165">
        <f t="shared" si="41"/>
        <v>-0.31944444444444442</v>
      </c>
      <c r="AB60" s="164">
        <f t="shared" si="49"/>
        <v>2.7335032382250861E-5</v>
      </c>
    </row>
    <row r="61" spans="1:28" x14ac:dyDescent="0.25">
      <c r="A61" s="56"/>
      <c r="B61" s="162" t="s">
        <v>131</v>
      </c>
      <c r="C61" s="163">
        <v>0</v>
      </c>
      <c r="D61" s="163">
        <v>6</v>
      </c>
      <c r="E61" s="163">
        <v>14</v>
      </c>
      <c r="F61" s="163">
        <v>0</v>
      </c>
      <c r="G61" s="163">
        <v>0</v>
      </c>
      <c r="H61" s="163">
        <v>0</v>
      </c>
      <c r="I61" s="164" t="str">
        <f t="shared" si="42"/>
        <v>-</v>
      </c>
      <c r="J61" s="165" t="str">
        <f t="shared" si="43"/>
        <v>-</v>
      </c>
      <c r="K61" s="164">
        <f t="shared" si="44"/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4" t="str">
        <f t="shared" si="45"/>
        <v>-</v>
      </c>
      <c r="S61" s="165" t="str">
        <f t="shared" si="46"/>
        <v>-</v>
      </c>
      <c r="T61" s="164">
        <f t="shared" si="47"/>
        <v>0</v>
      </c>
      <c r="U61" s="163">
        <v>239</v>
      </c>
      <c r="V61" s="163">
        <v>42</v>
      </c>
      <c r="W61" s="163">
        <v>110</v>
      </c>
      <c r="X61" s="163">
        <v>156</v>
      </c>
      <c r="Y61" s="163">
        <v>98</v>
      </c>
      <c r="Z61" s="164">
        <f t="shared" si="48"/>
        <v>-0.37179487179487181</v>
      </c>
      <c r="AA61" s="165">
        <f t="shared" si="41"/>
        <v>-0.58995815899581583</v>
      </c>
      <c r="AB61" s="164">
        <f t="shared" si="49"/>
        <v>2.7335032382250861E-5</v>
      </c>
    </row>
    <row r="62" spans="1:28" x14ac:dyDescent="0.25">
      <c r="A62" s="56"/>
      <c r="B62" s="168" t="s">
        <v>145</v>
      </c>
      <c r="C62" s="169">
        <f t="shared" ref="C62:H62" si="50">C54-SUM(C55:C61)</f>
        <v>0</v>
      </c>
      <c r="D62" s="169">
        <f t="shared" si="50"/>
        <v>143</v>
      </c>
      <c r="E62" s="169">
        <f t="shared" si="50"/>
        <v>997</v>
      </c>
      <c r="F62" s="169">
        <f t="shared" si="50"/>
        <v>0</v>
      </c>
      <c r="G62" s="169">
        <f t="shared" si="50"/>
        <v>0</v>
      </c>
      <c r="H62" s="169">
        <f t="shared" si="50"/>
        <v>0</v>
      </c>
      <c r="I62" s="170" t="str">
        <f t="shared" si="42"/>
        <v>-</v>
      </c>
      <c r="J62" s="171" t="str">
        <f t="shared" si="43"/>
        <v>-</v>
      </c>
      <c r="K62" s="170">
        <f t="shared" si="44"/>
        <v>0</v>
      </c>
      <c r="L62" s="169">
        <f t="shared" ref="L62:Q62" si="51">L54-SUM(L55:L61)</f>
        <v>0</v>
      </c>
      <c r="M62" s="169">
        <f t="shared" si="51"/>
        <v>0</v>
      </c>
      <c r="N62" s="169">
        <f t="shared" si="51"/>
        <v>0</v>
      </c>
      <c r="O62" s="169">
        <f t="shared" si="51"/>
        <v>0</v>
      </c>
      <c r="P62" s="169">
        <f t="shared" si="51"/>
        <v>0</v>
      </c>
      <c r="Q62" s="169">
        <f t="shared" si="51"/>
        <v>0</v>
      </c>
      <c r="R62" s="170" t="str">
        <f t="shared" si="45"/>
        <v>-</v>
      </c>
      <c r="S62" s="171" t="str">
        <f t="shared" si="46"/>
        <v>-</v>
      </c>
      <c r="T62" s="170">
        <f t="shared" si="47"/>
        <v>0</v>
      </c>
      <c r="U62" s="169">
        <f>U54-SUM(U55:U61)</f>
        <v>7120</v>
      </c>
      <c r="V62" s="169">
        <f>V54-SUM(V55:V61)</f>
        <v>3164</v>
      </c>
      <c r="W62" s="169">
        <f>W54-SUM(W55:W61)</f>
        <v>6840</v>
      </c>
      <c r="X62" s="169">
        <f>X54-SUM(X55:X61)</f>
        <v>8109</v>
      </c>
      <c r="Y62" s="169">
        <f>Y54-SUM(Y55:Y61)</f>
        <v>8187</v>
      </c>
      <c r="Z62" s="170">
        <f t="shared" si="48"/>
        <v>9.6189419163892342E-3</v>
      </c>
      <c r="AA62" s="171">
        <f t="shared" si="41"/>
        <v>0.14985955056179767</v>
      </c>
      <c r="AB62" s="170">
        <f t="shared" si="49"/>
        <v>2.2835909195253858E-3</v>
      </c>
    </row>
    <row r="63" spans="1:28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x14ac:dyDescent="0.25">
      <c r="A64" s="56"/>
      <c r="B64" s="154" t="s">
        <v>68</v>
      </c>
      <c r="C64" s="176">
        <f t="shared" ref="C64:H64" si="52">C65+C68</f>
        <v>11066</v>
      </c>
      <c r="D64" s="176">
        <f t="shared" si="52"/>
        <v>1940</v>
      </c>
      <c r="E64" s="176">
        <f t="shared" si="52"/>
        <v>0</v>
      </c>
      <c r="F64" s="176">
        <f t="shared" si="52"/>
        <v>0</v>
      </c>
      <c r="G64" s="176">
        <f t="shared" si="52"/>
        <v>0</v>
      </c>
      <c r="H64" s="176">
        <f t="shared" si="52"/>
        <v>0</v>
      </c>
      <c r="I64" s="177" t="str">
        <f>IFERROR(H64/G64-1,"-")</f>
        <v>-</v>
      </c>
      <c r="J64" s="177">
        <f>IFERROR(H64/C64-1,"-")</f>
        <v>-1</v>
      </c>
      <c r="K64" s="177">
        <f>H64/H$8</f>
        <v>0</v>
      </c>
      <c r="L64" s="176">
        <f t="shared" ref="L64:Q64" si="53">L65+L68</f>
        <v>104335</v>
      </c>
      <c r="M64" s="176">
        <f t="shared" si="53"/>
        <v>27988</v>
      </c>
      <c r="N64" s="176">
        <f t="shared" si="53"/>
        <v>44291</v>
      </c>
      <c r="O64" s="176">
        <f t="shared" si="53"/>
        <v>0</v>
      </c>
      <c r="P64" s="176">
        <f t="shared" si="53"/>
        <v>86395</v>
      </c>
      <c r="Q64" s="176">
        <f t="shared" si="53"/>
        <v>0</v>
      </c>
      <c r="R64" s="177">
        <f>IFERROR(Q64/P64-1,"-")</f>
        <v>-1</v>
      </c>
      <c r="S64" s="177">
        <f>IFERROR(Q64/L64-1,"-")</f>
        <v>-1</v>
      </c>
      <c r="T64" s="177">
        <f>Q64/Q$8</f>
        <v>0</v>
      </c>
      <c r="U64" s="176">
        <f>U65+U68</f>
        <v>115401</v>
      </c>
      <c r="V64" s="176">
        <f>V65+V68</f>
        <v>44291</v>
      </c>
      <c r="W64" s="176">
        <f>W65+W68</f>
        <v>124085</v>
      </c>
      <c r="X64" s="176">
        <f>X65+X68</f>
        <v>147548</v>
      </c>
      <c r="Y64" s="176">
        <f>Y65+Y68</f>
        <v>167311</v>
      </c>
      <c r="Z64" s="177">
        <f>IFERROR(Y64/X64-1,"-")</f>
        <v>0.13394285249545912</v>
      </c>
      <c r="AA64" s="177">
        <f t="shared" ref="AA64:AA76" si="54">IFERROR(Y64/U64-1,"-")</f>
        <v>0.44982279183022666</v>
      </c>
      <c r="AB64" s="177">
        <f>Y64/Y$8</f>
        <v>4.6667873499048711E-2</v>
      </c>
    </row>
    <row r="65" spans="1:28" x14ac:dyDescent="0.25">
      <c r="A65" s="56"/>
      <c r="B65" s="157" t="s">
        <v>97</v>
      </c>
      <c r="C65" s="158">
        <v>1840</v>
      </c>
      <c r="D65" s="158">
        <v>97</v>
      </c>
      <c r="E65" s="158">
        <v>0</v>
      </c>
      <c r="F65" s="158">
        <v>0</v>
      </c>
      <c r="G65" s="158">
        <v>0</v>
      </c>
      <c r="H65" s="158">
        <v>0</v>
      </c>
      <c r="I65" s="159" t="str">
        <f>IFERROR(H65/G65-1,"-")</f>
        <v>-</v>
      </c>
      <c r="J65" s="160">
        <f>IFERROR(H65/C65-1,"-")</f>
        <v>-1</v>
      </c>
      <c r="K65" s="159">
        <f>H65/H$8</f>
        <v>0</v>
      </c>
      <c r="L65" s="158">
        <v>35162</v>
      </c>
      <c r="M65" s="158">
        <v>11254</v>
      </c>
      <c r="N65" s="158">
        <v>23633</v>
      </c>
      <c r="O65" s="158">
        <v>0</v>
      </c>
      <c r="P65" s="158">
        <v>33634</v>
      </c>
      <c r="Q65" s="158">
        <v>0</v>
      </c>
      <c r="R65" s="159">
        <f>IFERROR(Q65/P65-1,"-")</f>
        <v>-1</v>
      </c>
      <c r="S65" s="160">
        <f>IFERROR(Q65/L65-1,"-")</f>
        <v>-1</v>
      </c>
      <c r="T65" s="159">
        <f>Q65/Q$8</f>
        <v>0</v>
      </c>
      <c r="U65" s="158">
        <v>37002</v>
      </c>
      <c r="V65" s="158">
        <v>23633</v>
      </c>
      <c r="W65" s="158">
        <v>29429</v>
      </c>
      <c r="X65" s="158">
        <v>39443</v>
      </c>
      <c r="Y65" s="158">
        <v>51353</v>
      </c>
      <c r="Z65" s="159">
        <f>IFERROR(Y65/X65-1,"-")</f>
        <v>0.30195471946860031</v>
      </c>
      <c r="AA65" s="160">
        <f t="shared" si="54"/>
        <v>0.38784390032971183</v>
      </c>
      <c r="AB65" s="159">
        <f>Y65/Y$8</f>
        <v>1.4323835897201312E-2</v>
      </c>
    </row>
    <row r="66" spans="1:28" x14ac:dyDescent="0.25">
      <c r="A66" s="56"/>
      <c r="B66" s="162" t="s">
        <v>103</v>
      </c>
      <c r="C66" s="163">
        <v>1417</v>
      </c>
      <c r="D66" s="163">
        <v>57</v>
      </c>
      <c r="E66" s="163">
        <v>0</v>
      </c>
      <c r="F66" s="163">
        <v>0</v>
      </c>
      <c r="G66" s="163">
        <v>0</v>
      </c>
      <c r="H66" s="163">
        <v>0</v>
      </c>
      <c r="I66" s="164" t="str">
        <f>IFERROR(H66/G66-1,"-")</f>
        <v>-</v>
      </c>
      <c r="J66" s="165">
        <f>IFERROR(H66/C66-1,"-")</f>
        <v>-1</v>
      </c>
      <c r="K66" s="164">
        <f>H66/H$8</f>
        <v>0</v>
      </c>
      <c r="L66" s="163">
        <v>18876</v>
      </c>
      <c r="M66" s="163">
        <v>3946</v>
      </c>
      <c r="N66" s="163">
        <v>20260</v>
      </c>
      <c r="O66" s="163">
        <v>0</v>
      </c>
      <c r="P66" s="163">
        <v>23748</v>
      </c>
      <c r="Q66" s="163">
        <v>0</v>
      </c>
      <c r="R66" s="164">
        <f>IFERROR(Q66/P66-1,"-")</f>
        <v>-1</v>
      </c>
      <c r="S66" s="165">
        <f>IFERROR(Q66/L66-1,"-")</f>
        <v>-1</v>
      </c>
      <c r="T66" s="164">
        <f>Q66/Q$8</f>
        <v>0</v>
      </c>
      <c r="U66" s="163">
        <v>20293</v>
      </c>
      <c r="V66" s="163">
        <v>20260</v>
      </c>
      <c r="W66" s="163">
        <v>22700</v>
      </c>
      <c r="X66" s="163">
        <v>28099</v>
      </c>
      <c r="Y66" s="163">
        <v>31529</v>
      </c>
      <c r="Z66" s="164">
        <f>IFERROR(Y66/X66-1,"-")</f>
        <v>0.12206840101071204</v>
      </c>
      <c r="AA66" s="165">
        <f t="shared" si="54"/>
        <v>0.55368846400236538</v>
      </c>
      <c r="AB66" s="164">
        <f>Y66/Y$8</f>
        <v>8.7943493467345646E-3</v>
      </c>
    </row>
    <row r="67" spans="1:28" x14ac:dyDescent="0.25">
      <c r="A67" s="56"/>
      <c r="B67" s="162" t="s">
        <v>100</v>
      </c>
      <c r="C67" s="163">
        <v>423</v>
      </c>
      <c r="D67" s="163">
        <v>40</v>
      </c>
      <c r="E67" s="163">
        <v>0</v>
      </c>
      <c r="F67" s="163">
        <v>0</v>
      </c>
      <c r="G67" s="163">
        <v>0</v>
      </c>
      <c r="H67" s="163">
        <v>0</v>
      </c>
      <c r="I67" s="164" t="str">
        <f>IFERROR(H67/G67-1,"-")</f>
        <v>-</v>
      </c>
      <c r="J67" s="165">
        <f>IFERROR(H67/C67-1,"-")</f>
        <v>-1</v>
      </c>
      <c r="K67" s="164">
        <f>H67/H$8</f>
        <v>0</v>
      </c>
      <c r="L67" s="163">
        <v>16286</v>
      </c>
      <c r="M67" s="163">
        <v>7308</v>
      </c>
      <c r="N67" s="163">
        <v>3373</v>
      </c>
      <c r="O67" s="163">
        <v>0</v>
      </c>
      <c r="P67" s="163">
        <v>9886</v>
      </c>
      <c r="Q67" s="163">
        <v>0</v>
      </c>
      <c r="R67" s="164">
        <f>IFERROR(Q67/P67-1,"-")</f>
        <v>-1</v>
      </c>
      <c r="S67" s="165">
        <f>IFERROR(Q67/L67-1,"-")</f>
        <v>-1</v>
      </c>
      <c r="T67" s="164">
        <f>Q67/Q$8</f>
        <v>0</v>
      </c>
      <c r="U67" s="163">
        <v>16709</v>
      </c>
      <c r="V67" s="163">
        <v>3373</v>
      </c>
      <c r="W67" s="163">
        <v>6729</v>
      </c>
      <c r="X67" s="163">
        <v>11344</v>
      </c>
      <c r="Y67" s="163">
        <v>19824</v>
      </c>
      <c r="Z67" s="164">
        <f>IFERROR(Y67/X67-1,"-")</f>
        <v>0.74753173483779967</v>
      </c>
      <c r="AA67" s="165">
        <f t="shared" si="54"/>
        <v>0.18642647674905732</v>
      </c>
      <c r="AB67" s="164">
        <f>Y67/Y$8</f>
        <v>5.5294865504667461E-3</v>
      </c>
    </row>
    <row r="68" spans="1:28" x14ac:dyDescent="0.25">
      <c r="A68" s="56"/>
      <c r="B68" s="157" t="s">
        <v>107</v>
      </c>
      <c r="C68" s="158">
        <v>9226</v>
      </c>
      <c r="D68" s="158">
        <v>1843</v>
      </c>
      <c r="E68" s="158">
        <v>0</v>
      </c>
      <c r="F68" s="158">
        <v>0</v>
      </c>
      <c r="G68" s="158">
        <v>0</v>
      </c>
      <c r="H68" s="158">
        <v>0</v>
      </c>
      <c r="I68" s="159" t="str">
        <f>IFERROR(H68/G68-1,"-")</f>
        <v>-</v>
      </c>
      <c r="J68" s="160">
        <f>IFERROR(H68/C68-1,"-")</f>
        <v>-1</v>
      </c>
      <c r="K68" s="159">
        <f>H68/H$8</f>
        <v>0</v>
      </c>
      <c r="L68" s="158">
        <v>69173</v>
      </c>
      <c r="M68" s="158">
        <v>16734</v>
      </c>
      <c r="N68" s="158">
        <v>20658</v>
      </c>
      <c r="O68" s="158">
        <v>0</v>
      </c>
      <c r="P68" s="158">
        <v>52761</v>
      </c>
      <c r="Q68" s="158">
        <v>0</v>
      </c>
      <c r="R68" s="159">
        <f>IFERROR(Q68/P68-1,"-")</f>
        <v>-1</v>
      </c>
      <c r="S68" s="160">
        <f>IFERROR(Q68/L68-1,"-")</f>
        <v>-1</v>
      </c>
      <c r="T68" s="159">
        <f>Q68/Q$8</f>
        <v>0</v>
      </c>
      <c r="U68" s="158">
        <v>78399</v>
      </c>
      <c r="V68" s="158">
        <v>20658</v>
      </c>
      <c r="W68" s="158">
        <v>94656</v>
      </c>
      <c r="X68" s="158">
        <v>108105</v>
      </c>
      <c r="Y68" s="158">
        <v>115958</v>
      </c>
      <c r="Z68" s="159">
        <f>IFERROR(Y68/X68-1,"-")</f>
        <v>7.2642338467231005E-2</v>
      </c>
      <c r="AA68" s="160">
        <f t="shared" si="54"/>
        <v>0.47907498820138006</v>
      </c>
      <c r="AB68" s="159">
        <f>Y68/Y$8</f>
        <v>3.2344037601847404E-2</v>
      </c>
    </row>
    <row r="69" spans="1:28" s="56" customFormat="1" x14ac:dyDescent="0.25">
      <c r="B69" s="162" t="s">
        <v>110</v>
      </c>
      <c r="C69" s="163">
        <v>1341</v>
      </c>
      <c r="D69" s="163">
        <v>217</v>
      </c>
      <c r="E69" s="163">
        <v>0</v>
      </c>
      <c r="F69" s="163">
        <v>0</v>
      </c>
      <c r="G69" s="163">
        <v>0</v>
      </c>
      <c r="H69" s="163">
        <v>0</v>
      </c>
      <c r="I69" s="164" t="str">
        <f t="shared" ref="I69:I76" si="55">IFERROR(H69/G69-1,"-")</f>
        <v>-</v>
      </c>
      <c r="J69" s="165">
        <f t="shared" ref="J69:J76" si="56">IFERROR(H69/C69-1,"-")</f>
        <v>-1</v>
      </c>
      <c r="K69" s="164">
        <f t="shared" ref="K69:K76" si="57">H69/H$8</f>
        <v>0</v>
      </c>
      <c r="L69" s="163">
        <v>32951</v>
      </c>
      <c r="M69" s="163">
        <v>6895</v>
      </c>
      <c r="N69" s="163">
        <v>5486</v>
      </c>
      <c r="O69" s="163">
        <v>0</v>
      </c>
      <c r="P69" s="163">
        <v>19684</v>
      </c>
      <c r="Q69" s="163">
        <v>0</v>
      </c>
      <c r="R69" s="164">
        <f t="shared" ref="R69:R76" si="58">IFERROR(Q69/P69-1,"-")</f>
        <v>-1</v>
      </c>
      <c r="S69" s="165">
        <f t="shared" ref="S69:S76" si="59">IFERROR(Q69/L69-1,"-")</f>
        <v>-1</v>
      </c>
      <c r="T69" s="164">
        <f t="shared" ref="T69:T76" si="60">Q69/Q$8</f>
        <v>0</v>
      </c>
      <c r="U69" s="163">
        <v>34292</v>
      </c>
      <c r="V69" s="163">
        <v>5486</v>
      </c>
      <c r="W69" s="163">
        <v>44166</v>
      </c>
      <c r="X69" s="163">
        <v>39770</v>
      </c>
      <c r="Y69" s="163">
        <v>39292</v>
      </c>
      <c r="Z69" s="164">
        <f t="shared" ref="Z69:Z76" si="61">IFERROR(Y69/X69-1,"-")</f>
        <v>-1.2019109881820422E-2</v>
      </c>
      <c r="AA69" s="165">
        <f t="shared" si="54"/>
        <v>0.14580660212294405</v>
      </c>
      <c r="AB69" s="164">
        <f t="shared" ref="AB69:AB76" si="62">Y69/Y$8</f>
        <v>1.0959674411871437E-2</v>
      </c>
    </row>
    <row r="70" spans="1:28" s="56" customFormat="1" x14ac:dyDescent="0.25">
      <c r="B70" s="162" t="s">
        <v>113</v>
      </c>
      <c r="C70" s="163">
        <v>1666</v>
      </c>
      <c r="D70" s="163">
        <v>271</v>
      </c>
      <c r="E70" s="163">
        <v>0</v>
      </c>
      <c r="F70" s="163">
        <v>0</v>
      </c>
      <c r="G70" s="163">
        <v>0</v>
      </c>
      <c r="H70" s="163">
        <v>0</v>
      </c>
      <c r="I70" s="164" t="str">
        <f t="shared" si="55"/>
        <v>-</v>
      </c>
      <c r="J70" s="165">
        <f t="shared" si="56"/>
        <v>-1</v>
      </c>
      <c r="K70" s="164">
        <f t="shared" si="57"/>
        <v>0</v>
      </c>
      <c r="L70" s="163">
        <v>7667</v>
      </c>
      <c r="M70" s="163">
        <v>2038</v>
      </c>
      <c r="N70" s="163">
        <v>2729</v>
      </c>
      <c r="O70" s="163">
        <v>0</v>
      </c>
      <c r="P70" s="163">
        <v>3989</v>
      </c>
      <c r="Q70" s="163">
        <v>0</v>
      </c>
      <c r="R70" s="164">
        <f t="shared" si="58"/>
        <v>-1</v>
      </c>
      <c r="S70" s="165">
        <f t="shared" si="59"/>
        <v>-1</v>
      </c>
      <c r="T70" s="164">
        <f t="shared" si="60"/>
        <v>0</v>
      </c>
      <c r="U70" s="163">
        <v>9333</v>
      </c>
      <c r="V70" s="163">
        <v>2729</v>
      </c>
      <c r="W70" s="163">
        <v>5830</v>
      </c>
      <c r="X70" s="163">
        <v>7118</v>
      </c>
      <c r="Y70" s="163">
        <v>7568</v>
      </c>
      <c r="Z70" s="164">
        <f t="shared" si="61"/>
        <v>6.3220005619555986E-2</v>
      </c>
      <c r="AA70" s="165">
        <f t="shared" si="54"/>
        <v>-0.18911389692489022</v>
      </c>
      <c r="AB70" s="164">
        <f t="shared" si="62"/>
        <v>2.1109339292742298E-3</v>
      </c>
    </row>
    <row r="71" spans="1:28" x14ac:dyDescent="0.25">
      <c r="A71" s="56"/>
      <c r="B71" s="162" t="s">
        <v>116</v>
      </c>
      <c r="C71" s="163">
        <v>2015</v>
      </c>
      <c r="D71" s="163">
        <v>564</v>
      </c>
      <c r="E71" s="163">
        <v>0</v>
      </c>
      <c r="F71" s="163">
        <v>0</v>
      </c>
      <c r="G71" s="163">
        <v>0</v>
      </c>
      <c r="H71" s="163">
        <v>0</v>
      </c>
      <c r="I71" s="164" t="str">
        <f t="shared" si="55"/>
        <v>-</v>
      </c>
      <c r="J71" s="165">
        <f t="shared" si="56"/>
        <v>-1</v>
      </c>
      <c r="K71" s="164">
        <f t="shared" si="57"/>
        <v>0</v>
      </c>
      <c r="L71" s="163">
        <v>7168</v>
      </c>
      <c r="M71" s="163">
        <v>1895</v>
      </c>
      <c r="N71" s="163">
        <v>3553</v>
      </c>
      <c r="O71" s="163">
        <v>0</v>
      </c>
      <c r="P71" s="163">
        <v>7111</v>
      </c>
      <c r="Q71" s="163">
        <v>0</v>
      </c>
      <c r="R71" s="164">
        <f t="shared" si="58"/>
        <v>-1</v>
      </c>
      <c r="S71" s="165">
        <f t="shared" si="59"/>
        <v>-1</v>
      </c>
      <c r="T71" s="164">
        <f t="shared" si="60"/>
        <v>0</v>
      </c>
      <c r="U71" s="163">
        <v>9183</v>
      </c>
      <c r="V71" s="163">
        <v>3553</v>
      </c>
      <c r="W71" s="163">
        <v>14265</v>
      </c>
      <c r="X71" s="163">
        <v>14596</v>
      </c>
      <c r="Y71" s="163">
        <v>17781</v>
      </c>
      <c r="Z71" s="164">
        <f t="shared" si="61"/>
        <v>0.21821046862154025</v>
      </c>
      <c r="AA71" s="165">
        <f t="shared" si="54"/>
        <v>0.93629532832407714</v>
      </c>
      <c r="AB71" s="164">
        <f t="shared" si="62"/>
        <v>4.9596348039673728E-3</v>
      </c>
    </row>
    <row r="72" spans="1:28" x14ac:dyDescent="0.25">
      <c r="A72" s="56"/>
      <c r="B72" s="162" t="s">
        <v>123</v>
      </c>
      <c r="C72" s="163">
        <v>85</v>
      </c>
      <c r="D72" s="163">
        <v>22</v>
      </c>
      <c r="E72" s="163">
        <v>0</v>
      </c>
      <c r="F72" s="163">
        <v>0</v>
      </c>
      <c r="G72" s="163">
        <v>0</v>
      </c>
      <c r="H72" s="163">
        <v>0</v>
      </c>
      <c r="I72" s="164" t="str">
        <f t="shared" si="55"/>
        <v>-</v>
      </c>
      <c r="J72" s="165">
        <f t="shared" si="56"/>
        <v>-1</v>
      </c>
      <c r="K72" s="164">
        <f t="shared" si="57"/>
        <v>0</v>
      </c>
      <c r="L72" s="163">
        <v>1338</v>
      </c>
      <c r="M72" s="163">
        <v>228</v>
      </c>
      <c r="N72" s="163">
        <v>818</v>
      </c>
      <c r="O72" s="163">
        <v>0</v>
      </c>
      <c r="P72" s="163">
        <v>1507</v>
      </c>
      <c r="Q72" s="163">
        <v>0</v>
      </c>
      <c r="R72" s="164">
        <f t="shared" si="58"/>
        <v>-1</v>
      </c>
      <c r="S72" s="165">
        <f t="shared" si="59"/>
        <v>-1</v>
      </c>
      <c r="T72" s="164">
        <f t="shared" si="60"/>
        <v>0</v>
      </c>
      <c r="U72" s="163">
        <v>1423</v>
      </c>
      <c r="V72" s="163">
        <v>818</v>
      </c>
      <c r="W72" s="163">
        <v>1612</v>
      </c>
      <c r="X72" s="163">
        <v>2887</v>
      </c>
      <c r="Y72" s="163">
        <v>3774</v>
      </c>
      <c r="Z72" s="164">
        <f t="shared" si="61"/>
        <v>0.30723934880498782</v>
      </c>
      <c r="AA72" s="165">
        <f t="shared" si="54"/>
        <v>1.6521433591004917</v>
      </c>
      <c r="AB72" s="164">
        <f t="shared" si="62"/>
        <v>1.0526776756185179E-3</v>
      </c>
    </row>
    <row r="73" spans="1:28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4" t="str">
        <f t="shared" si="55"/>
        <v>-</v>
      </c>
      <c r="J73" s="165" t="str">
        <f t="shared" si="56"/>
        <v>-</v>
      </c>
      <c r="K73" s="164">
        <f t="shared" si="57"/>
        <v>0</v>
      </c>
      <c r="L73" s="163">
        <v>1854</v>
      </c>
      <c r="M73" s="163">
        <v>591</v>
      </c>
      <c r="N73" s="163">
        <v>1017</v>
      </c>
      <c r="O73" s="163">
        <v>0</v>
      </c>
      <c r="P73" s="163">
        <v>1205</v>
      </c>
      <c r="Q73" s="163">
        <v>0</v>
      </c>
      <c r="R73" s="164">
        <f t="shared" si="58"/>
        <v>-1</v>
      </c>
      <c r="S73" s="165">
        <f t="shared" si="59"/>
        <v>-1</v>
      </c>
      <c r="T73" s="164">
        <f t="shared" si="60"/>
        <v>0</v>
      </c>
      <c r="U73" s="163">
        <v>1854</v>
      </c>
      <c r="V73" s="163">
        <v>1017</v>
      </c>
      <c r="W73" s="163">
        <v>2323</v>
      </c>
      <c r="X73" s="163">
        <v>2141</v>
      </c>
      <c r="Y73" s="163">
        <v>3327</v>
      </c>
      <c r="Z73" s="164">
        <f t="shared" si="61"/>
        <v>0.55394675385333958</v>
      </c>
      <c r="AA73" s="165">
        <f t="shared" si="54"/>
        <v>0.7944983818770226</v>
      </c>
      <c r="AB73" s="164">
        <f t="shared" si="62"/>
        <v>9.2799645648723077E-4</v>
      </c>
    </row>
    <row r="74" spans="1:28" x14ac:dyDescent="0.25">
      <c r="A74" s="56"/>
      <c r="B74" s="162" t="s">
        <v>128</v>
      </c>
      <c r="C74" s="163">
        <v>202</v>
      </c>
      <c r="D74" s="163">
        <v>83</v>
      </c>
      <c r="E74" s="163">
        <v>0</v>
      </c>
      <c r="F74" s="163">
        <v>0</v>
      </c>
      <c r="G74" s="163">
        <v>0</v>
      </c>
      <c r="H74" s="163">
        <v>0</v>
      </c>
      <c r="I74" s="164" t="str">
        <f t="shared" si="55"/>
        <v>-</v>
      </c>
      <c r="J74" s="165">
        <f t="shared" si="56"/>
        <v>-1</v>
      </c>
      <c r="K74" s="164">
        <f t="shared" si="57"/>
        <v>0</v>
      </c>
      <c r="L74" s="163">
        <v>1339</v>
      </c>
      <c r="M74" s="163">
        <v>551</v>
      </c>
      <c r="N74" s="163">
        <v>128</v>
      </c>
      <c r="O74" s="163">
        <v>0</v>
      </c>
      <c r="P74" s="163">
        <v>311</v>
      </c>
      <c r="Q74" s="163">
        <v>0</v>
      </c>
      <c r="R74" s="164">
        <f t="shared" si="58"/>
        <v>-1</v>
      </c>
      <c r="S74" s="165">
        <f t="shared" si="59"/>
        <v>-1</v>
      </c>
      <c r="T74" s="164">
        <f t="shared" si="60"/>
        <v>0</v>
      </c>
      <c r="U74" s="163">
        <v>1541</v>
      </c>
      <c r="V74" s="163">
        <v>128</v>
      </c>
      <c r="W74" s="163">
        <v>1235</v>
      </c>
      <c r="X74" s="163">
        <v>3490</v>
      </c>
      <c r="Y74" s="163">
        <v>1888</v>
      </c>
      <c r="Z74" s="164">
        <f t="shared" si="61"/>
        <v>-0.45902578796561599</v>
      </c>
      <c r="AA74" s="165">
        <f t="shared" si="54"/>
        <v>0.22517845554834515</v>
      </c>
      <c r="AB74" s="164">
        <f t="shared" si="62"/>
        <v>5.2661776671111859E-4</v>
      </c>
    </row>
    <row r="75" spans="1:28" x14ac:dyDescent="0.25">
      <c r="A75" s="56"/>
      <c r="B75" s="162" t="s">
        <v>131</v>
      </c>
      <c r="C75" s="163">
        <v>128</v>
      </c>
      <c r="D75" s="163">
        <v>63</v>
      </c>
      <c r="E75" s="163">
        <v>0</v>
      </c>
      <c r="F75" s="163">
        <v>0</v>
      </c>
      <c r="G75" s="163">
        <v>0</v>
      </c>
      <c r="H75" s="163">
        <v>0</v>
      </c>
      <c r="I75" s="164" t="str">
        <f t="shared" si="55"/>
        <v>-</v>
      </c>
      <c r="J75" s="165">
        <f t="shared" si="56"/>
        <v>-1</v>
      </c>
      <c r="K75" s="164">
        <f t="shared" si="57"/>
        <v>0</v>
      </c>
      <c r="L75" s="163">
        <v>1500</v>
      </c>
      <c r="M75" s="163">
        <v>710</v>
      </c>
      <c r="N75" s="163">
        <v>59</v>
      </c>
      <c r="O75" s="163">
        <v>0</v>
      </c>
      <c r="P75" s="163">
        <v>122</v>
      </c>
      <c r="Q75" s="163">
        <v>0</v>
      </c>
      <c r="R75" s="164">
        <f t="shared" si="58"/>
        <v>-1</v>
      </c>
      <c r="S75" s="165">
        <f t="shared" si="59"/>
        <v>-1</v>
      </c>
      <c r="T75" s="164">
        <f t="shared" si="60"/>
        <v>0</v>
      </c>
      <c r="U75" s="163">
        <v>1628</v>
      </c>
      <c r="V75" s="163">
        <v>59</v>
      </c>
      <c r="W75" s="163">
        <v>331</v>
      </c>
      <c r="X75" s="163">
        <v>1010</v>
      </c>
      <c r="Y75" s="163">
        <v>294</v>
      </c>
      <c r="Z75" s="164">
        <f t="shared" si="61"/>
        <v>-0.70891089108910887</v>
      </c>
      <c r="AA75" s="165">
        <f t="shared" si="54"/>
        <v>-0.81941031941031939</v>
      </c>
      <c r="AB75" s="164">
        <f t="shared" si="62"/>
        <v>8.2005097146752582E-5</v>
      </c>
    </row>
    <row r="76" spans="1:28" x14ac:dyDescent="0.25">
      <c r="A76" s="56"/>
      <c r="B76" s="168" t="s">
        <v>145</v>
      </c>
      <c r="C76" s="169">
        <f t="shared" ref="C76:H76" si="63">C68-SUM(C69:C75)</f>
        <v>3789</v>
      </c>
      <c r="D76" s="169">
        <f t="shared" si="63"/>
        <v>623</v>
      </c>
      <c r="E76" s="169">
        <f t="shared" si="63"/>
        <v>0</v>
      </c>
      <c r="F76" s="169">
        <f t="shared" si="63"/>
        <v>0</v>
      </c>
      <c r="G76" s="169">
        <f t="shared" si="63"/>
        <v>0</v>
      </c>
      <c r="H76" s="169">
        <f t="shared" si="63"/>
        <v>0</v>
      </c>
      <c r="I76" s="170" t="str">
        <f t="shared" si="55"/>
        <v>-</v>
      </c>
      <c r="J76" s="171">
        <f t="shared" si="56"/>
        <v>-1</v>
      </c>
      <c r="K76" s="170">
        <f t="shared" si="57"/>
        <v>0</v>
      </c>
      <c r="L76" s="169">
        <f t="shared" ref="L76:Q76" si="64">L68-SUM(L69:L75)</f>
        <v>15356</v>
      </c>
      <c r="M76" s="169">
        <f t="shared" si="64"/>
        <v>3826</v>
      </c>
      <c r="N76" s="169">
        <f t="shared" si="64"/>
        <v>6868</v>
      </c>
      <c r="O76" s="169">
        <f t="shared" si="64"/>
        <v>0</v>
      </c>
      <c r="P76" s="169">
        <f t="shared" si="64"/>
        <v>18832</v>
      </c>
      <c r="Q76" s="169">
        <f t="shared" si="64"/>
        <v>0</v>
      </c>
      <c r="R76" s="170">
        <f t="shared" si="58"/>
        <v>-1</v>
      </c>
      <c r="S76" s="171">
        <f t="shared" si="59"/>
        <v>-1</v>
      </c>
      <c r="T76" s="170">
        <f t="shared" si="60"/>
        <v>0</v>
      </c>
      <c r="U76" s="169">
        <f>U68-SUM(U69:U75)</f>
        <v>19145</v>
      </c>
      <c r="V76" s="169">
        <f>V68-SUM(V69:V75)</f>
        <v>6868</v>
      </c>
      <c r="W76" s="169">
        <f>W68-SUM(W69:W75)</f>
        <v>24894</v>
      </c>
      <c r="X76" s="169">
        <f>X68-SUM(X69:X75)</f>
        <v>37093</v>
      </c>
      <c r="Y76" s="169">
        <f>Y68-SUM(Y69:Y75)</f>
        <v>42034</v>
      </c>
      <c r="Z76" s="170">
        <f t="shared" si="61"/>
        <v>0.13320572614779058</v>
      </c>
      <c r="AA76" s="171">
        <f t="shared" si="54"/>
        <v>1.1955601984852442</v>
      </c>
      <c r="AB76" s="170">
        <f t="shared" si="62"/>
        <v>1.1724497460770741E-2</v>
      </c>
    </row>
    <row r="77" spans="1:28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x14ac:dyDescent="0.25">
      <c r="A78" s="56"/>
      <c r="B78" s="154" t="s">
        <v>68</v>
      </c>
      <c r="C78" s="176">
        <f t="shared" ref="C78:H78" si="65">C79+C82</f>
        <v>109538</v>
      </c>
      <c r="D78" s="176">
        <f t="shared" si="65"/>
        <v>29634</v>
      </c>
      <c r="E78" s="176">
        <f t="shared" si="65"/>
        <v>53192</v>
      </c>
      <c r="F78" s="176">
        <f t="shared" si="65"/>
        <v>82780</v>
      </c>
      <c r="G78" s="176">
        <f t="shared" si="65"/>
        <v>86011</v>
      </c>
      <c r="H78" s="176">
        <f t="shared" si="65"/>
        <v>98362</v>
      </c>
      <c r="I78" s="177">
        <f>IFERROR(H78/G78-1,"-")</f>
        <v>0.14359791189499016</v>
      </c>
      <c r="J78" s="177">
        <f>IFERROR(H78/C78-1,"-")</f>
        <v>-0.10202851978308902</v>
      </c>
      <c r="K78" s="177">
        <f>H78/H$8</f>
        <v>0.15631401378446713</v>
      </c>
      <c r="L78" s="176">
        <f t="shared" ref="L78:Q78" si="66">L79+L82</f>
        <v>419129</v>
      </c>
      <c r="M78" s="176">
        <f t="shared" si="66"/>
        <v>128814</v>
      </c>
      <c r="N78" s="176">
        <f t="shared" si="66"/>
        <v>157552</v>
      </c>
      <c r="O78" s="176">
        <f t="shared" si="66"/>
        <v>391658</v>
      </c>
      <c r="P78" s="176">
        <f t="shared" si="66"/>
        <v>460097</v>
      </c>
      <c r="Q78" s="176">
        <f t="shared" si="66"/>
        <v>525364</v>
      </c>
      <c r="R78" s="177">
        <f>IFERROR(Q78/P78-1,"-")</f>
        <v>0.14185486973399097</v>
      </c>
      <c r="S78" s="177">
        <f>IFERROR(Q78/L78-1,"-")</f>
        <v>0.25346611663712126</v>
      </c>
      <c r="T78" s="177">
        <f>Q78/Q$8</f>
        <v>0.17773498554070458</v>
      </c>
      <c r="U78" s="176">
        <f>U79+U82</f>
        <v>528667</v>
      </c>
      <c r="V78" s="176">
        <f>V79+V82</f>
        <v>210744</v>
      </c>
      <c r="W78" s="176">
        <f>W79+W82</f>
        <v>474438</v>
      </c>
      <c r="X78" s="176">
        <f>X79+X82</f>
        <v>546108</v>
      </c>
      <c r="Y78" s="176">
        <f>Y79+Y82</f>
        <v>623726</v>
      </c>
      <c r="Z78" s="177">
        <f>IFERROR(Y78/X78-1,"-")</f>
        <v>0.14212939565067706</v>
      </c>
      <c r="AA78" s="177">
        <f t="shared" ref="AA78:AA90" si="67">IFERROR(Y78/U78-1,"-")</f>
        <v>0.17980883996920549</v>
      </c>
      <c r="AB78" s="177">
        <f>Y78/Y$8</f>
        <v>0.17397520824134491</v>
      </c>
    </row>
    <row r="79" spans="1:28" x14ac:dyDescent="0.25">
      <c r="A79" s="56"/>
      <c r="B79" s="157" t="s">
        <v>97</v>
      </c>
      <c r="C79" s="158">
        <v>49639</v>
      </c>
      <c r="D79" s="158">
        <v>12462</v>
      </c>
      <c r="E79" s="158">
        <v>31855</v>
      </c>
      <c r="F79" s="158">
        <v>43446</v>
      </c>
      <c r="G79" s="158">
        <v>43583</v>
      </c>
      <c r="H79" s="158">
        <v>48477</v>
      </c>
      <c r="I79" s="159">
        <f>IFERROR(H79/G79-1,"-")</f>
        <v>0.11229148980106918</v>
      </c>
      <c r="J79" s="160">
        <f>IFERROR(H79/C79-1,"-")</f>
        <v>-2.3409013074397134E-2</v>
      </c>
      <c r="K79" s="159">
        <f>H79/H$8</f>
        <v>7.7038230680848432E-2</v>
      </c>
      <c r="L79" s="158">
        <v>195770</v>
      </c>
      <c r="M79" s="158">
        <v>58856</v>
      </c>
      <c r="N79" s="158">
        <v>89810</v>
      </c>
      <c r="O79" s="158">
        <v>198119</v>
      </c>
      <c r="P79" s="158">
        <v>203669</v>
      </c>
      <c r="Q79" s="158">
        <v>213191</v>
      </c>
      <c r="R79" s="159">
        <f>IFERROR(Q79/P79-1,"-")</f>
        <v>4.6752328533061105E-2</v>
      </c>
      <c r="S79" s="160">
        <f>IFERROR(Q79/L79-1,"-")</f>
        <v>8.8987076671604326E-2</v>
      </c>
      <c r="T79" s="159">
        <f>Q79/Q$8</f>
        <v>7.2124278219307655E-2</v>
      </c>
      <c r="U79" s="158">
        <v>245409</v>
      </c>
      <c r="V79" s="158">
        <v>121665</v>
      </c>
      <c r="W79" s="158">
        <v>241565</v>
      </c>
      <c r="X79" s="158">
        <v>247252</v>
      </c>
      <c r="Y79" s="158">
        <v>261668</v>
      </c>
      <c r="Z79" s="159">
        <f>IFERROR(Y79/X79-1,"-")</f>
        <v>5.8304887321437349E-2</v>
      </c>
      <c r="AA79" s="160">
        <f t="shared" si="67"/>
        <v>6.6252663920231214E-2</v>
      </c>
      <c r="AB79" s="159">
        <f>Y79/Y$8</f>
        <v>7.2986767891824678E-2</v>
      </c>
    </row>
    <row r="80" spans="1:28" x14ac:dyDescent="0.25">
      <c r="A80" s="56"/>
      <c r="B80" s="162" t="s">
        <v>103</v>
      </c>
      <c r="C80" s="163">
        <v>17202</v>
      </c>
      <c r="D80" s="163">
        <v>5678</v>
      </c>
      <c r="E80" s="163">
        <v>20326</v>
      </c>
      <c r="F80" s="163">
        <v>26841</v>
      </c>
      <c r="G80" s="163">
        <v>27062</v>
      </c>
      <c r="H80" s="163">
        <v>25995</v>
      </c>
      <c r="I80" s="164">
        <f>IFERROR(H80/G80-1,"-")</f>
        <v>-3.9427980193629475E-2</v>
      </c>
      <c r="J80" s="165">
        <f>IFERROR(H80/C80-1,"-")</f>
        <v>0.51116149284966861</v>
      </c>
      <c r="K80" s="164">
        <f>H80/H$8</f>
        <v>4.1310493771245224E-2</v>
      </c>
      <c r="L80" s="163">
        <v>25642</v>
      </c>
      <c r="M80" s="163">
        <v>9996</v>
      </c>
      <c r="N80" s="163">
        <v>20015</v>
      </c>
      <c r="O80" s="163">
        <v>31904</v>
      </c>
      <c r="P80" s="163">
        <v>26216</v>
      </c>
      <c r="Q80" s="163">
        <v>37813</v>
      </c>
      <c r="R80" s="164">
        <f>IFERROR(Q80/P80-1,"-")</f>
        <v>0.44236344217271895</v>
      </c>
      <c r="S80" s="165">
        <f>IFERROR(Q80/L80-1,"-")</f>
        <v>0.47465096326339595</v>
      </c>
      <c r="T80" s="164">
        <f>Q80/Q$8</f>
        <v>1.2792450583311119E-2</v>
      </c>
      <c r="U80" s="163">
        <v>42844</v>
      </c>
      <c r="V80" s="163">
        <v>40341</v>
      </c>
      <c r="W80" s="163">
        <v>58745</v>
      </c>
      <c r="X80" s="163">
        <v>53278</v>
      </c>
      <c r="Y80" s="163">
        <v>63808</v>
      </c>
      <c r="Z80" s="164">
        <f>IFERROR(Y80/X80-1,"-")</f>
        <v>0.19764255414993048</v>
      </c>
      <c r="AA80" s="165">
        <f t="shared" si="67"/>
        <v>0.48931005508355896</v>
      </c>
      <c r="AB80" s="164">
        <f>Y80/Y$8</f>
        <v>1.7797895369863908E-2</v>
      </c>
    </row>
    <row r="81" spans="1:28" x14ac:dyDescent="0.25">
      <c r="A81" s="56"/>
      <c r="B81" s="162" t="s">
        <v>100</v>
      </c>
      <c r="C81" s="163">
        <v>32437</v>
      </c>
      <c r="D81" s="163">
        <v>6784</v>
      </c>
      <c r="E81" s="163">
        <v>11529</v>
      </c>
      <c r="F81" s="163">
        <v>16605</v>
      </c>
      <c r="G81" s="163">
        <v>16521</v>
      </c>
      <c r="H81" s="163">
        <v>22482</v>
      </c>
      <c r="I81" s="164">
        <f>IFERROR(H81/G81-1,"-")</f>
        <v>0.36081351007808249</v>
      </c>
      <c r="J81" s="165">
        <f>IFERROR(H81/C81-1,"-")</f>
        <v>-0.30690261121558715</v>
      </c>
      <c r="K81" s="164">
        <f>H81/H$8</f>
        <v>3.5727736909603201E-2</v>
      </c>
      <c r="L81" s="163">
        <v>170128</v>
      </c>
      <c r="M81" s="163">
        <v>48860</v>
      </c>
      <c r="N81" s="163">
        <v>69795</v>
      </c>
      <c r="O81" s="163">
        <v>166215</v>
      </c>
      <c r="P81" s="163">
        <v>177453</v>
      </c>
      <c r="Q81" s="163">
        <v>175378</v>
      </c>
      <c r="R81" s="164">
        <f>IFERROR(Q81/P81-1,"-")</f>
        <v>-1.1693237082495034E-2</v>
      </c>
      <c r="S81" s="165">
        <f>IFERROR(Q81/L81-1,"-")</f>
        <v>3.0859117840684736E-2</v>
      </c>
      <c r="T81" s="164">
        <f>Q81/Q$8</f>
        <v>5.9331827635996544E-2</v>
      </c>
      <c r="U81" s="163">
        <v>202565</v>
      </c>
      <c r="V81" s="163">
        <v>81324</v>
      </c>
      <c r="W81" s="163">
        <v>182820</v>
      </c>
      <c r="X81" s="163">
        <v>193974</v>
      </c>
      <c r="Y81" s="163">
        <v>197860</v>
      </c>
      <c r="Z81" s="164">
        <f>IFERROR(Y81/X81-1,"-")</f>
        <v>2.0033612752224483E-2</v>
      </c>
      <c r="AA81" s="165">
        <f t="shared" si="67"/>
        <v>-2.3227112284945561E-2</v>
      </c>
      <c r="AB81" s="164">
        <f>Y81/Y$8</f>
        <v>5.5188872521960773E-2</v>
      </c>
    </row>
    <row r="82" spans="1:28" x14ac:dyDescent="0.25">
      <c r="A82" s="56"/>
      <c r="B82" s="157" t="s">
        <v>107</v>
      </c>
      <c r="C82" s="158">
        <v>59899</v>
      </c>
      <c r="D82" s="158">
        <v>17172</v>
      </c>
      <c r="E82" s="158">
        <v>21337</v>
      </c>
      <c r="F82" s="158">
        <v>39334</v>
      </c>
      <c r="G82" s="158">
        <v>42428</v>
      </c>
      <c r="H82" s="158">
        <v>49885</v>
      </c>
      <c r="I82" s="159">
        <f>IFERROR(H82/G82-1,"-")</f>
        <v>0.17575657584613924</v>
      </c>
      <c r="J82" s="160">
        <f>IFERROR(H82/C82-1,"-")</f>
        <v>-0.16718142206046849</v>
      </c>
      <c r="K82" s="159">
        <f>H82/H$8</f>
        <v>7.9275783103618699E-2</v>
      </c>
      <c r="L82" s="158">
        <v>223359</v>
      </c>
      <c r="M82" s="158">
        <v>69958</v>
      </c>
      <c r="N82" s="158">
        <v>67742</v>
      </c>
      <c r="O82" s="158">
        <v>193539</v>
      </c>
      <c r="P82" s="158">
        <v>256428</v>
      </c>
      <c r="Q82" s="158">
        <v>312173</v>
      </c>
      <c r="R82" s="159">
        <f>IFERROR(Q82/P82-1,"-")</f>
        <v>0.21739045658040457</v>
      </c>
      <c r="S82" s="160">
        <f>IFERROR(Q82/L82-1,"-")</f>
        <v>0.39762892921261295</v>
      </c>
      <c r="T82" s="159">
        <f>Q82/Q$8</f>
        <v>0.10561070732139692</v>
      </c>
      <c r="U82" s="158">
        <v>283258</v>
      </c>
      <c r="V82" s="158">
        <v>89079</v>
      </c>
      <c r="W82" s="158">
        <v>232873</v>
      </c>
      <c r="X82" s="158">
        <v>298856</v>
      </c>
      <c r="Y82" s="158">
        <v>362058</v>
      </c>
      <c r="Z82" s="159">
        <f>IFERROR(Y82/X82-1,"-")</f>
        <v>0.21147977621329339</v>
      </c>
      <c r="AA82" s="160">
        <f t="shared" si="67"/>
        <v>0.27819161329953612</v>
      </c>
      <c r="AB82" s="159">
        <f>Y82/Y$8</f>
        <v>0.10098844034952023</v>
      </c>
    </row>
    <row r="83" spans="1:28" s="56" customFormat="1" x14ac:dyDescent="0.25">
      <c r="B83" s="162" t="s">
        <v>110</v>
      </c>
      <c r="C83" s="163">
        <v>7680</v>
      </c>
      <c r="D83" s="163">
        <v>2354</v>
      </c>
      <c r="E83" s="163">
        <v>2390</v>
      </c>
      <c r="F83" s="163">
        <v>4530</v>
      </c>
      <c r="G83" s="163">
        <v>5767</v>
      </c>
      <c r="H83" s="163">
        <v>7540</v>
      </c>
      <c r="I83" s="164">
        <f t="shared" ref="I83:I90" si="68">IFERROR(H83/G83-1,"-")</f>
        <v>0.30743887636552802</v>
      </c>
      <c r="J83" s="165">
        <f t="shared" ref="J83:J90" si="69">IFERROR(H83/C83-1,"-")</f>
        <v>-1.822916666666663E-2</v>
      </c>
      <c r="K83" s="164">
        <f t="shared" ref="K83:K90" si="70">H83/H$8</f>
        <v>1.1982347491255587E-2</v>
      </c>
      <c r="L83" s="163">
        <v>44500</v>
      </c>
      <c r="M83" s="163">
        <v>14348</v>
      </c>
      <c r="N83" s="163">
        <v>6703</v>
      </c>
      <c r="O83" s="163">
        <v>45660</v>
      </c>
      <c r="P83" s="163">
        <v>61002</v>
      </c>
      <c r="Q83" s="163">
        <v>72719</v>
      </c>
      <c r="R83" s="164">
        <f t="shared" ref="R83:R90" si="71">IFERROR(Q83/P83-1,"-")</f>
        <v>0.19207566965017531</v>
      </c>
      <c r="S83" s="165">
        <f t="shared" ref="S83:S90" si="72">IFERROR(Q83/L83-1,"-")</f>
        <v>0.63413483146067406</v>
      </c>
      <c r="T83" s="164">
        <f t="shared" ref="T83:T90" si="73">Q83/Q$8</f>
        <v>2.4601439028053874E-2</v>
      </c>
      <c r="U83" s="163">
        <v>52180</v>
      </c>
      <c r="V83" s="163">
        <v>9093</v>
      </c>
      <c r="W83" s="163">
        <v>50190</v>
      </c>
      <c r="X83" s="163">
        <v>66769</v>
      </c>
      <c r="Y83" s="163">
        <v>80259</v>
      </c>
      <c r="Z83" s="164">
        <f t="shared" ref="Z83:Z90" si="74">IFERROR(Y83/X83-1,"-")</f>
        <v>0.2020398688013898</v>
      </c>
      <c r="AA83" s="165">
        <f t="shared" si="67"/>
        <v>0.53811805289382897</v>
      </c>
      <c r="AB83" s="164">
        <f t="shared" ref="AB83:AB90" si="75">Y83/Y$8</f>
        <v>2.2386554734357876E-2</v>
      </c>
    </row>
    <row r="84" spans="1:28" s="56" customFormat="1" x14ac:dyDescent="0.25">
      <c r="B84" s="162" t="s">
        <v>113</v>
      </c>
      <c r="C84" s="163">
        <v>16282</v>
      </c>
      <c r="D84" s="163">
        <v>4887</v>
      </c>
      <c r="E84" s="163">
        <v>4739</v>
      </c>
      <c r="F84" s="163">
        <v>9794</v>
      </c>
      <c r="G84" s="163">
        <v>11235</v>
      </c>
      <c r="H84" s="163">
        <v>11863</v>
      </c>
      <c r="I84" s="164">
        <f t="shared" si="68"/>
        <v>5.5896751223853958E-2</v>
      </c>
      <c r="J84" s="165">
        <f t="shared" si="69"/>
        <v>-0.27140400442206114</v>
      </c>
      <c r="K84" s="164">
        <f t="shared" si="70"/>
        <v>1.8852332664292447E-2</v>
      </c>
      <c r="L84" s="163">
        <v>96480</v>
      </c>
      <c r="M84" s="163">
        <v>25551</v>
      </c>
      <c r="N84" s="163">
        <v>19966</v>
      </c>
      <c r="O84" s="163">
        <v>64520</v>
      </c>
      <c r="P84" s="163">
        <v>75671</v>
      </c>
      <c r="Q84" s="163">
        <v>85108</v>
      </c>
      <c r="R84" s="164">
        <f t="shared" si="71"/>
        <v>0.1247109196389633</v>
      </c>
      <c r="S84" s="165">
        <f t="shared" si="72"/>
        <v>-0.11786898839137649</v>
      </c>
      <c r="T84" s="164">
        <f t="shared" si="73"/>
        <v>2.8792740175189555E-2</v>
      </c>
      <c r="U84" s="163">
        <v>112762</v>
      </c>
      <c r="V84" s="163">
        <v>24705</v>
      </c>
      <c r="W84" s="163">
        <v>74314</v>
      </c>
      <c r="X84" s="163">
        <v>86906</v>
      </c>
      <c r="Y84" s="163">
        <v>96971</v>
      </c>
      <c r="Z84" s="164">
        <f t="shared" si="74"/>
        <v>0.11581478839205572</v>
      </c>
      <c r="AA84" s="165">
        <f t="shared" si="67"/>
        <v>-0.14003831077845375</v>
      </c>
      <c r="AB84" s="164">
        <f t="shared" si="75"/>
        <v>2.7048014542237226E-2</v>
      </c>
    </row>
    <row r="85" spans="1:28" x14ac:dyDescent="0.25">
      <c r="A85" s="56"/>
      <c r="B85" s="162" t="s">
        <v>116</v>
      </c>
      <c r="C85" s="163">
        <v>4427</v>
      </c>
      <c r="D85" s="163">
        <v>1534</v>
      </c>
      <c r="E85" s="163">
        <v>4038</v>
      </c>
      <c r="F85" s="163">
        <v>4906</v>
      </c>
      <c r="G85" s="163">
        <v>4559</v>
      </c>
      <c r="H85" s="163">
        <v>5066</v>
      </c>
      <c r="I85" s="164">
        <f t="shared" si="68"/>
        <v>0.11120859837683694</v>
      </c>
      <c r="J85" s="165">
        <f t="shared" si="69"/>
        <v>0.1443415405466455</v>
      </c>
      <c r="K85" s="164">
        <f t="shared" si="70"/>
        <v>8.0507390438595231E-3</v>
      </c>
      <c r="L85" s="163">
        <v>13285</v>
      </c>
      <c r="M85" s="163">
        <v>4860</v>
      </c>
      <c r="N85" s="163">
        <v>8281</v>
      </c>
      <c r="O85" s="163">
        <v>16360</v>
      </c>
      <c r="P85" s="163">
        <v>26786</v>
      </c>
      <c r="Q85" s="163">
        <v>39965</v>
      </c>
      <c r="R85" s="164">
        <f t="shared" si="71"/>
        <v>0.49201075188531318</v>
      </c>
      <c r="S85" s="165">
        <f t="shared" si="72"/>
        <v>2.0082800150545728</v>
      </c>
      <c r="T85" s="164">
        <f t="shared" si="73"/>
        <v>1.352048997863245E-2</v>
      </c>
      <c r="U85" s="163">
        <v>17712</v>
      </c>
      <c r="V85" s="163">
        <v>12319</v>
      </c>
      <c r="W85" s="163">
        <v>21266</v>
      </c>
      <c r="X85" s="163">
        <v>31345</v>
      </c>
      <c r="Y85" s="163">
        <v>45031</v>
      </c>
      <c r="Z85" s="164">
        <f t="shared" si="74"/>
        <v>0.43662466103046738</v>
      </c>
      <c r="AA85" s="165">
        <f t="shared" si="67"/>
        <v>1.5424006323396569</v>
      </c>
      <c r="AB85" s="164">
        <f t="shared" si="75"/>
        <v>1.2560447379644272E-2</v>
      </c>
    </row>
    <row r="86" spans="1:28" x14ac:dyDescent="0.25">
      <c r="A86" s="56"/>
      <c r="B86" s="162" t="s">
        <v>123</v>
      </c>
      <c r="C86" s="163">
        <v>1631</v>
      </c>
      <c r="D86" s="163">
        <v>251</v>
      </c>
      <c r="E86" s="163">
        <v>519</v>
      </c>
      <c r="F86" s="163">
        <v>906</v>
      </c>
      <c r="G86" s="163">
        <v>907</v>
      </c>
      <c r="H86" s="163">
        <v>1190</v>
      </c>
      <c r="I86" s="164">
        <f t="shared" si="68"/>
        <v>0.3120176405733186</v>
      </c>
      <c r="J86" s="165">
        <f t="shared" si="69"/>
        <v>-0.27038626609442062</v>
      </c>
      <c r="K86" s="164">
        <f t="shared" si="70"/>
        <v>1.8911131982220358E-3</v>
      </c>
      <c r="L86" s="163">
        <v>3653</v>
      </c>
      <c r="M86" s="163">
        <v>1127</v>
      </c>
      <c r="N86" s="163">
        <v>1963</v>
      </c>
      <c r="O86" s="163">
        <v>3498</v>
      </c>
      <c r="P86" s="163">
        <v>5016</v>
      </c>
      <c r="Q86" s="163">
        <v>9413</v>
      </c>
      <c r="R86" s="164">
        <f t="shared" si="71"/>
        <v>0.87659489633173848</v>
      </c>
      <c r="S86" s="165">
        <f t="shared" si="72"/>
        <v>1.5767862031207227</v>
      </c>
      <c r="T86" s="164">
        <f t="shared" si="73"/>
        <v>3.1844957379924244E-3</v>
      </c>
      <c r="U86" s="163">
        <v>5284</v>
      </c>
      <c r="V86" s="163">
        <v>2482</v>
      </c>
      <c r="W86" s="163">
        <v>4404</v>
      </c>
      <c r="X86" s="163">
        <v>5923</v>
      </c>
      <c r="Y86" s="163">
        <v>10603</v>
      </c>
      <c r="Z86" s="164">
        <f t="shared" si="74"/>
        <v>0.79014013169002184</v>
      </c>
      <c r="AA86" s="165">
        <f t="shared" si="67"/>
        <v>1.0066237698713096</v>
      </c>
      <c r="AB86" s="164">
        <f t="shared" si="75"/>
        <v>2.9574831464184272E-3</v>
      </c>
    </row>
    <row r="87" spans="1:28" x14ac:dyDescent="0.25">
      <c r="A87" s="56"/>
      <c r="B87" s="162" t="s">
        <v>119</v>
      </c>
      <c r="C87" s="163">
        <v>843</v>
      </c>
      <c r="D87" s="163">
        <v>206</v>
      </c>
      <c r="E87" s="163">
        <v>432</v>
      </c>
      <c r="F87" s="163">
        <v>733</v>
      </c>
      <c r="G87" s="163">
        <v>605</v>
      </c>
      <c r="H87" s="163">
        <v>686</v>
      </c>
      <c r="I87" s="164">
        <f t="shared" si="68"/>
        <v>0.13388429752066111</v>
      </c>
      <c r="J87" s="165">
        <f t="shared" si="69"/>
        <v>-0.18623962040332143</v>
      </c>
      <c r="K87" s="164">
        <f t="shared" si="70"/>
        <v>1.0901711377985853E-3</v>
      </c>
      <c r="L87" s="163">
        <v>3932</v>
      </c>
      <c r="M87" s="163">
        <v>1505</v>
      </c>
      <c r="N87" s="163">
        <v>2725</v>
      </c>
      <c r="O87" s="163">
        <v>3288</v>
      </c>
      <c r="P87" s="163">
        <v>4621</v>
      </c>
      <c r="Q87" s="163">
        <v>5897</v>
      </c>
      <c r="R87" s="164">
        <f t="shared" si="71"/>
        <v>0.27613070763903913</v>
      </c>
      <c r="S87" s="165">
        <f t="shared" si="72"/>
        <v>0.49974567650050861</v>
      </c>
      <c r="T87" s="164">
        <f t="shared" si="73"/>
        <v>1.9950038634804343E-3</v>
      </c>
      <c r="U87" s="163">
        <v>4775</v>
      </c>
      <c r="V87" s="163">
        <v>3157</v>
      </c>
      <c r="W87" s="163">
        <v>4021</v>
      </c>
      <c r="X87" s="163">
        <v>5226</v>
      </c>
      <c r="Y87" s="163">
        <v>6583</v>
      </c>
      <c r="Z87" s="164">
        <f t="shared" si="74"/>
        <v>0.25966322234978945</v>
      </c>
      <c r="AA87" s="165">
        <f t="shared" si="67"/>
        <v>0.37863874345549742</v>
      </c>
      <c r="AB87" s="164">
        <f t="shared" si="75"/>
        <v>1.8361889609424227E-3</v>
      </c>
    </row>
    <row r="88" spans="1:28" x14ac:dyDescent="0.25">
      <c r="A88" s="56"/>
      <c r="B88" s="162" t="s">
        <v>128</v>
      </c>
      <c r="C88" s="163">
        <v>667</v>
      </c>
      <c r="D88" s="163">
        <v>282</v>
      </c>
      <c r="E88" s="163">
        <v>161</v>
      </c>
      <c r="F88" s="163">
        <v>315</v>
      </c>
      <c r="G88" s="163">
        <v>333</v>
      </c>
      <c r="H88" s="163">
        <v>375</v>
      </c>
      <c r="I88" s="164">
        <f t="shared" si="68"/>
        <v>0.12612612612612617</v>
      </c>
      <c r="J88" s="165">
        <f t="shared" si="69"/>
        <v>-0.43778110944527737</v>
      </c>
      <c r="K88" s="164">
        <f t="shared" si="70"/>
        <v>5.959390330531625E-4</v>
      </c>
      <c r="L88" s="163">
        <v>2162</v>
      </c>
      <c r="M88" s="163">
        <v>1418</v>
      </c>
      <c r="N88" s="163">
        <v>282</v>
      </c>
      <c r="O88" s="163">
        <v>1933</v>
      </c>
      <c r="P88" s="163">
        <v>2480</v>
      </c>
      <c r="Q88" s="163">
        <v>2401</v>
      </c>
      <c r="R88" s="164">
        <f t="shared" si="71"/>
        <v>-3.1854838709677424E-2</v>
      </c>
      <c r="S88" s="165">
        <f t="shared" si="72"/>
        <v>0.11054579093432015</v>
      </c>
      <c r="T88" s="164">
        <f t="shared" si="73"/>
        <v>8.1227815435247117E-4</v>
      </c>
      <c r="U88" s="163">
        <v>2829</v>
      </c>
      <c r="V88" s="163">
        <v>443</v>
      </c>
      <c r="W88" s="163">
        <v>2248</v>
      </c>
      <c r="X88" s="163">
        <v>2813</v>
      </c>
      <c r="Y88" s="163">
        <v>2776</v>
      </c>
      <c r="Z88" s="164">
        <f t="shared" si="74"/>
        <v>-1.315321720583007E-2</v>
      </c>
      <c r="AA88" s="165">
        <f t="shared" si="67"/>
        <v>-1.8734535171438638E-2</v>
      </c>
      <c r="AB88" s="164">
        <f t="shared" si="75"/>
        <v>7.7430663156253458E-4</v>
      </c>
    </row>
    <row r="89" spans="1:28" x14ac:dyDescent="0.25">
      <c r="A89" s="56"/>
      <c r="B89" s="162" t="s">
        <v>131</v>
      </c>
      <c r="C89" s="163">
        <v>1655</v>
      </c>
      <c r="D89" s="163">
        <v>390</v>
      </c>
      <c r="E89" s="163">
        <v>170</v>
      </c>
      <c r="F89" s="163">
        <v>454</v>
      </c>
      <c r="G89" s="163">
        <v>467</v>
      </c>
      <c r="H89" s="163">
        <v>417</v>
      </c>
      <c r="I89" s="164">
        <f t="shared" si="68"/>
        <v>-0.10706638115631695</v>
      </c>
      <c r="J89" s="165">
        <f t="shared" si="69"/>
        <v>-0.74803625377643512</v>
      </c>
      <c r="K89" s="164">
        <f t="shared" si="70"/>
        <v>6.626842047551167E-4</v>
      </c>
      <c r="L89" s="163">
        <v>2897</v>
      </c>
      <c r="M89" s="163">
        <v>1915</v>
      </c>
      <c r="N89" s="163">
        <v>286</v>
      </c>
      <c r="O89" s="163">
        <v>1829</v>
      </c>
      <c r="P89" s="163">
        <v>2565</v>
      </c>
      <c r="Q89" s="163">
        <v>2963</v>
      </c>
      <c r="R89" s="164">
        <f t="shared" si="71"/>
        <v>0.15516569200779728</v>
      </c>
      <c r="S89" s="165">
        <f t="shared" si="72"/>
        <v>2.278218847083191E-2</v>
      </c>
      <c r="T89" s="164">
        <f t="shared" si="73"/>
        <v>1.0024074016436368E-3</v>
      </c>
      <c r="U89" s="163">
        <v>4552</v>
      </c>
      <c r="V89" s="163">
        <v>456</v>
      </c>
      <c r="W89" s="163">
        <v>2283</v>
      </c>
      <c r="X89" s="163">
        <v>3032</v>
      </c>
      <c r="Y89" s="163">
        <v>3380</v>
      </c>
      <c r="Z89" s="164">
        <f t="shared" si="74"/>
        <v>0.11477572559366744</v>
      </c>
      <c r="AA89" s="165">
        <f t="shared" si="67"/>
        <v>-0.25746924428822493</v>
      </c>
      <c r="AB89" s="164">
        <f t="shared" si="75"/>
        <v>9.4277968828579504E-4</v>
      </c>
    </row>
    <row r="90" spans="1:28" x14ac:dyDescent="0.25">
      <c r="A90" s="56"/>
      <c r="B90" s="168" t="s">
        <v>145</v>
      </c>
      <c r="C90" s="169">
        <f t="shared" ref="C90:H90" si="76">C82-SUM(C83:C89)</f>
        <v>26714</v>
      </c>
      <c r="D90" s="169">
        <f t="shared" si="76"/>
        <v>7268</v>
      </c>
      <c r="E90" s="169">
        <f t="shared" si="76"/>
        <v>8888</v>
      </c>
      <c r="F90" s="169">
        <f t="shared" si="76"/>
        <v>17696</v>
      </c>
      <c r="G90" s="169">
        <f t="shared" si="76"/>
        <v>18555</v>
      </c>
      <c r="H90" s="169">
        <f t="shared" si="76"/>
        <v>22748</v>
      </c>
      <c r="I90" s="170">
        <f t="shared" si="68"/>
        <v>0.22597682565346267</v>
      </c>
      <c r="J90" s="171">
        <f t="shared" si="69"/>
        <v>-0.14846148087145317</v>
      </c>
      <c r="K90" s="170">
        <f t="shared" si="70"/>
        <v>3.615045633038224E-2</v>
      </c>
      <c r="L90" s="169">
        <f t="shared" ref="L90:Q90" si="77">L82-SUM(L83:L89)</f>
        <v>56450</v>
      </c>
      <c r="M90" s="169">
        <f t="shared" si="77"/>
        <v>19234</v>
      </c>
      <c r="N90" s="169">
        <f t="shared" si="77"/>
        <v>27536</v>
      </c>
      <c r="O90" s="169">
        <f t="shared" si="77"/>
        <v>56451</v>
      </c>
      <c r="P90" s="169">
        <f t="shared" si="77"/>
        <v>78287</v>
      </c>
      <c r="Q90" s="169">
        <f t="shared" si="77"/>
        <v>93707</v>
      </c>
      <c r="R90" s="170">
        <f t="shared" si="71"/>
        <v>0.19696756805088977</v>
      </c>
      <c r="S90" s="171">
        <f t="shared" si="72"/>
        <v>0.65999999999999992</v>
      </c>
      <c r="T90" s="170">
        <f t="shared" si="73"/>
        <v>3.1701852982052067E-2</v>
      </c>
      <c r="U90" s="169">
        <f>U82-SUM(U83:U89)</f>
        <v>83164</v>
      </c>
      <c r="V90" s="169">
        <f>V82-SUM(V83:V89)</f>
        <v>36424</v>
      </c>
      <c r="W90" s="169">
        <f>W82-SUM(W83:W89)</f>
        <v>74147</v>
      </c>
      <c r="X90" s="169">
        <f>X82-SUM(X83:X89)</f>
        <v>96842</v>
      </c>
      <c r="Y90" s="169">
        <f>Y82-SUM(Y83:Y89)</f>
        <v>116455</v>
      </c>
      <c r="Z90" s="170">
        <f t="shared" si="74"/>
        <v>0.20252576361496044</v>
      </c>
      <c r="AA90" s="171">
        <f t="shared" si="67"/>
        <v>0.40030542061468899</v>
      </c>
      <c r="AB90" s="170">
        <f t="shared" si="75"/>
        <v>3.2482665266071672E-2</v>
      </c>
    </row>
    <row r="91" spans="1:28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5">
      <c r="A92" s="56"/>
      <c r="B92" s="154" t="s">
        <v>68</v>
      </c>
      <c r="C92" s="176">
        <f t="shared" ref="C92:H92" si="78">C93+C96</f>
        <v>10391</v>
      </c>
      <c r="D92" s="176">
        <f t="shared" si="78"/>
        <v>4061</v>
      </c>
      <c r="E92" s="176">
        <f t="shared" si="78"/>
        <v>0</v>
      </c>
      <c r="F92" s="176">
        <f t="shared" si="78"/>
        <v>3393</v>
      </c>
      <c r="G92" s="176">
        <f t="shared" si="78"/>
        <v>5194</v>
      </c>
      <c r="H92" s="176">
        <f t="shared" si="78"/>
        <v>6178</v>
      </c>
      <c r="I92" s="177">
        <f>IFERROR(H92/G92-1,"-")</f>
        <v>0.18944936465152096</v>
      </c>
      <c r="J92" s="177">
        <f>IFERROR(H92/C92-1,"-")</f>
        <v>-0.40544702146087963</v>
      </c>
      <c r="K92" s="177">
        <f>H92/H$8</f>
        <v>9.8178969232065021E-3</v>
      </c>
      <c r="L92" s="176">
        <f t="shared" ref="L92:Q92" si="79">L93+L96</f>
        <v>33709</v>
      </c>
      <c r="M92" s="176">
        <f t="shared" si="79"/>
        <v>8693</v>
      </c>
      <c r="N92" s="176">
        <f t="shared" si="79"/>
        <v>0</v>
      </c>
      <c r="O92" s="176">
        <f t="shared" si="79"/>
        <v>25644</v>
      </c>
      <c r="P92" s="176">
        <f t="shared" si="79"/>
        <v>34429</v>
      </c>
      <c r="Q92" s="176">
        <f t="shared" si="79"/>
        <v>40518</v>
      </c>
      <c r="R92" s="177">
        <f>IFERROR(Q92/P92-1,"-")</f>
        <v>0.17685671962589677</v>
      </c>
      <c r="S92" s="177">
        <f>IFERROR(Q92/L92-1,"-")</f>
        <v>0.20199353288439292</v>
      </c>
      <c r="T92" s="177">
        <f>Q92/Q$8</f>
        <v>1.3707574451500804E-2</v>
      </c>
      <c r="U92" s="176">
        <f>U93+U96</f>
        <v>44100</v>
      </c>
      <c r="V92" s="176">
        <f>V93+V96</f>
        <v>24453</v>
      </c>
      <c r="W92" s="176">
        <f>W93+W96</f>
        <v>41481</v>
      </c>
      <c r="X92" s="176">
        <f>X93+X96</f>
        <v>48608</v>
      </c>
      <c r="Y92" s="176">
        <f>Y93+Y96</f>
        <v>46696</v>
      </c>
      <c r="Z92" s="177">
        <f>IFERROR(Y92/X92-1,"-")</f>
        <v>-3.9335088874259405E-2</v>
      </c>
      <c r="AA92" s="177">
        <f t="shared" ref="AA92:AA104" si="80">IFERROR(Y92/U92-1,"-")</f>
        <v>5.8866213151927527E-2</v>
      </c>
      <c r="AB92" s="177">
        <f>Y92/Y$8</f>
        <v>1.3024864001240677E-2</v>
      </c>
    </row>
    <row r="93" spans="1:28" x14ac:dyDescent="0.25">
      <c r="A93" s="56"/>
      <c r="B93" s="157" t="s">
        <v>97</v>
      </c>
      <c r="C93" s="158">
        <v>7255</v>
      </c>
      <c r="D93" s="158">
        <v>2731</v>
      </c>
      <c r="E93" s="158">
        <v>0</v>
      </c>
      <c r="F93" s="158">
        <v>2663</v>
      </c>
      <c r="G93" s="158">
        <v>3564</v>
      </c>
      <c r="H93" s="158">
        <v>4493</v>
      </c>
      <c r="I93" s="159">
        <f>IFERROR(H93/G93-1,"-")</f>
        <v>0.260662177328844</v>
      </c>
      <c r="J93" s="160">
        <f>IFERROR(H93/C93-1,"-")</f>
        <v>-0.38070296347346655</v>
      </c>
      <c r="K93" s="159">
        <f>H93/H$8</f>
        <v>7.1401442013542911E-3</v>
      </c>
      <c r="L93" s="158">
        <v>22143</v>
      </c>
      <c r="M93" s="158">
        <v>4723</v>
      </c>
      <c r="N93" s="158">
        <v>0</v>
      </c>
      <c r="O93" s="158">
        <v>17928</v>
      </c>
      <c r="P93" s="158">
        <v>22563</v>
      </c>
      <c r="Q93" s="158">
        <v>24822</v>
      </c>
      <c r="R93" s="159">
        <f>IFERROR(Q93/P93-1,"-")</f>
        <v>0.10011966493817304</v>
      </c>
      <c r="S93" s="160">
        <f>IFERROR(Q93/L93-1,"-")</f>
        <v>0.12098631621731482</v>
      </c>
      <c r="T93" s="159">
        <f>Q93/Q$8</f>
        <v>8.3974878581162191E-3</v>
      </c>
      <c r="U93" s="158">
        <v>29398</v>
      </c>
      <c r="V93" s="158">
        <v>16085</v>
      </c>
      <c r="W93" s="158">
        <v>27294</v>
      </c>
      <c r="X93" s="158">
        <v>32685</v>
      </c>
      <c r="Y93" s="158">
        <v>29315</v>
      </c>
      <c r="Z93" s="159">
        <f>IFERROR(Y93/X93-1,"-")</f>
        <v>-0.1031054000305951</v>
      </c>
      <c r="AA93" s="160">
        <f t="shared" si="80"/>
        <v>-2.8233213143751268E-3</v>
      </c>
      <c r="AB93" s="159">
        <f>Y93/Y$8</f>
        <v>8.1768007580171834E-3</v>
      </c>
    </row>
    <row r="94" spans="1:28" x14ac:dyDescent="0.25">
      <c r="A94" s="56"/>
      <c r="B94" s="162" t="s">
        <v>103</v>
      </c>
      <c r="C94" s="163">
        <v>5336</v>
      </c>
      <c r="D94" s="163">
        <v>2063</v>
      </c>
      <c r="E94" s="163">
        <v>0</v>
      </c>
      <c r="F94" s="163">
        <v>1960</v>
      </c>
      <c r="G94" s="163">
        <v>2505</v>
      </c>
      <c r="H94" s="163">
        <v>3234</v>
      </c>
      <c r="I94" s="164">
        <f>IFERROR(H94/G94-1,"-")</f>
        <v>0.29101796407185621</v>
      </c>
      <c r="J94" s="165">
        <f>IFERROR(H94/C94-1,"-")</f>
        <v>-0.39392803598200898</v>
      </c>
      <c r="K94" s="164">
        <f>H94/H$8</f>
        <v>5.1393782210504739E-3</v>
      </c>
      <c r="L94" s="163">
        <v>9241</v>
      </c>
      <c r="M94" s="163">
        <v>2176</v>
      </c>
      <c r="N94" s="163">
        <v>0</v>
      </c>
      <c r="O94" s="163">
        <v>7721</v>
      </c>
      <c r="P94" s="163">
        <v>5043</v>
      </c>
      <c r="Q94" s="163">
        <v>5933</v>
      </c>
      <c r="R94" s="164">
        <f>IFERROR(Q94/P94-1,"-")</f>
        <v>0.17648225262740436</v>
      </c>
      <c r="S94" s="165">
        <f>IFERROR(Q94/L94-1,"-")</f>
        <v>-0.35796991667568445</v>
      </c>
      <c r="T94" s="164">
        <f>Q94/Q$8</f>
        <v>2.0071829611716832E-3</v>
      </c>
      <c r="U94" s="163">
        <v>14577</v>
      </c>
      <c r="V94" s="163">
        <v>8211</v>
      </c>
      <c r="W94" s="163">
        <v>12915</v>
      </c>
      <c r="X94" s="163">
        <v>10196</v>
      </c>
      <c r="Y94" s="163">
        <v>9167</v>
      </c>
      <c r="Z94" s="164">
        <f>IFERROR(Y94/X94-1,"-")</f>
        <v>-0.10092193016869355</v>
      </c>
      <c r="AA94" s="165">
        <f t="shared" si="80"/>
        <v>-0.37113260616038968</v>
      </c>
      <c r="AB94" s="164">
        <f>Y94/Y$8</f>
        <v>2.5569412433478944E-3</v>
      </c>
    </row>
    <row r="95" spans="1:28" x14ac:dyDescent="0.25">
      <c r="A95" s="56"/>
      <c r="B95" s="162" t="s">
        <v>100</v>
      </c>
      <c r="C95" s="163">
        <v>1919</v>
      </c>
      <c r="D95" s="163">
        <v>668</v>
      </c>
      <c r="E95" s="163">
        <v>0</v>
      </c>
      <c r="F95" s="163">
        <v>703</v>
      </c>
      <c r="G95" s="163">
        <v>1059</v>
      </c>
      <c r="H95" s="163">
        <v>1259</v>
      </c>
      <c r="I95" s="164">
        <f>IFERROR(H95/G95-1,"-")</f>
        <v>0.18885741265344658</v>
      </c>
      <c r="J95" s="165">
        <f>IFERROR(H95/C95-1,"-")</f>
        <v>-0.34392912975508072</v>
      </c>
      <c r="K95" s="164">
        <f>H95/H$8</f>
        <v>2.0007659803038176E-3</v>
      </c>
      <c r="L95" s="163">
        <v>12902</v>
      </c>
      <c r="M95" s="163">
        <v>2547</v>
      </c>
      <c r="N95" s="163">
        <v>0</v>
      </c>
      <c r="O95" s="163">
        <v>10207</v>
      </c>
      <c r="P95" s="163">
        <v>17520</v>
      </c>
      <c r="Q95" s="163">
        <v>18889</v>
      </c>
      <c r="R95" s="164">
        <f>IFERROR(Q95/P95-1,"-")</f>
        <v>7.8139269406392708E-2</v>
      </c>
      <c r="S95" s="165">
        <f>IFERROR(Q95/L95-1,"-")</f>
        <v>0.46403658347543009</v>
      </c>
      <c r="T95" s="164">
        <f>Q95/Q$8</f>
        <v>6.3903048969445354E-3</v>
      </c>
      <c r="U95" s="163">
        <v>14821</v>
      </c>
      <c r="V95" s="163">
        <v>7874</v>
      </c>
      <c r="W95" s="163">
        <v>14379</v>
      </c>
      <c r="X95" s="163">
        <v>22489</v>
      </c>
      <c r="Y95" s="163">
        <v>20148</v>
      </c>
      <c r="Z95" s="164">
        <f>IFERROR(Y95/X95-1,"-")</f>
        <v>-0.10409533549735428</v>
      </c>
      <c r="AA95" s="165">
        <f t="shared" si="80"/>
        <v>0.35942244113082777</v>
      </c>
      <c r="AB95" s="164">
        <f>Y95/Y$8</f>
        <v>5.6198595146692894E-3</v>
      </c>
    </row>
    <row r="96" spans="1:28" x14ac:dyDescent="0.25">
      <c r="A96" s="56"/>
      <c r="B96" s="157" t="s">
        <v>107</v>
      </c>
      <c r="C96" s="158">
        <v>3136</v>
      </c>
      <c r="D96" s="158">
        <v>1330</v>
      </c>
      <c r="E96" s="158">
        <v>0</v>
      </c>
      <c r="F96" s="158">
        <v>730</v>
      </c>
      <c r="G96" s="158">
        <v>1630</v>
      </c>
      <c r="H96" s="158">
        <v>1685</v>
      </c>
      <c r="I96" s="159">
        <f>IFERROR(H96/G96-1,"-")</f>
        <v>3.3742331288343586E-2</v>
      </c>
      <c r="J96" s="160">
        <f>IFERROR(H96/C96-1,"-")</f>
        <v>-0.46269132653061229</v>
      </c>
      <c r="K96" s="159">
        <f>H96/H$8</f>
        <v>2.6777527218522102E-3</v>
      </c>
      <c r="L96" s="158">
        <v>11566</v>
      </c>
      <c r="M96" s="158">
        <v>3970</v>
      </c>
      <c r="N96" s="158">
        <v>0</v>
      </c>
      <c r="O96" s="158">
        <v>7716</v>
      </c>
      <c r="P96" s="158">
        <v>11866</v>
      </c>
      <c r="Q96" s="158">
        <v>15696</v>
      </c>
      <c r="R96" s="159">
        <f>IFERROR(Q96/P96-1,"-")</f>
        <v>0.32277094218776337</v>
      </c>
      <c r="S96" s="160">
        <f>IFERROR(Q96/L96-1,"-")</f>
        <v>0.35708109977520319</v>
      </c>
      <c r="T96" s="159">
        <f>Q96/Q$8</f>
        <v>5.3100865933845848E-3</v>
      </c>
      <c r="U96" s="158">
        <v>14702</v>
      </c>
      <c r="V96" s="158">
        <v>8368</v>
      </c>
      <c r="W96" s="158">
        <v>14187</v>
      </c>
      <c r="X96" s="158">
        <v>15923</v>
      </c>
      <c r="Y96" s="158">
        <v>17381</v>
      </c>
      <c r="Z96" s="159">
        <f>IFERROR(Y96/X96-1,"-")</f>
        <v>9.156565973748676E-2</v>
      </c>
      <c r="AA96" s="160">
        <f t="shared" si="80"/>
        <v>0.18222010610801243</v>
      </c>
      <c r="AB96" s="159">
        <f>Y96/Y$8</f>
        <v>4.8480632432234922E-3</v>
      </c>
    </row>
    <row r="97" spans="1:28" s="56" customFormat="1" x14ac:dyDescent="0.25">
      <c r="B97" s="162" t="s">
        <v>110</v>
      </c>
      <c r="C97" s="163">
        <v>143</v>
      </c>
      <c r="D97" s="163">
        <v>79</v>
      </c>
      <c r="E97" s="163">
        <v>0</v>
      </c>
      <c r="F97" s="163">
        <v>23</v>
      </c>
      <c r="G97" s="163">
        <v>105</v>
      </c>
      <c r="H97" s="163">
        <v>147</v>
      </c>
      <c r="I97" s="164">
        <f t="shared" ref="I97:I104" si="81">IFERROR(H97/G97-1,"-")</f>
        <v>0.39999999999999991</v>
      </c>
      <c r="J97" s="165">
        <f t="shared" ref="J97:J104" si="82">IFERROR(H97/C97-1,"-")</f>
        <v>2.7972027972027913E-2</v>
      </c>
      <c r="K97" s="164">
        <f t="shared" ref="K97:K104" si="83">H97/H$8</f>
        <v>2.3360810095683971E-4</v>
      </c>
      <c r="L97" s="163">
        <v>1768</v>
      </c>
      <c r="M97" s="163">
        <v>915</v>
      </c>
      <c r="N97" s="163">
        <v>0</v>
      </c>
      <c r="O97" s="163">
        <v>898</v>
      </c>
      <c r="P97" s="163">
        <v>1780</v>
      </c>
      <c r="Q97" s="163">
        <v>2303</v>
      </c>
      <c r="R97" s="164">
        <f t="shared" ref="R97:R104" si="84">IFERROR(Q97/P97-1,"-")</f>
        <v>0.29382022471910108</v>
      </c>
      <c r="S97" s="165">
        <f t="shared" ref="S97:S104" si="85">IFERROR(Q97/L97-1,"-")</f>
        <v>0.30260180995475117</v>
      </c>
      <c r="T97" s="164">
        <f t="shared" ref="T97:T104" si="86">Q97/Q$8</f>
        <v>7.7912394397073768E-4</v>
      </c>
      <c r="U97" s="163">
        <v>1911</v>
      </c>
      <c r="V97" s="163">
        <v>509</v>
      </c>
      <c r="W97" s="163">
        <v>1836</v>
      </c>
      <c r="X97" s="163">
        <v>2198</v>
      </c>
      <c r="Y97" s="163">
        <v>2450</v>
      </c>
      <c r="Z97" s="164">
        <f t="shared" ref="Z97:Z104" si="87">IFERROR(Y97/X97-1,"-")</f>
        <v>0.11464968152866239</v>
      </c>
      <c r="AA97" s="165">
        <f t="shared" si="80"/>
        <v>0.28205128205128216</v>
      </c>
      <c r="AB97" s="164">
        <f t="shared" ref="AB97:AB104" si="88">Y97/Y$8</f>
        <v>6.8337580955627158E-4</v>
      </c>
    </row>
    <row r="98" spans="1:28" s="56" customFormat="1" x14ac:dyDescent="0.25">
      <c r="B98" s="162" t="s">
        <v>113</v>
      </c>
      <c r="C98" s="163">
        <v>437</v>
      </c>
      <c r="D98" s="163">
        <v>299</v>
      </c>
      <c r="E98" s="163">
        <v>0</v>
      </c>
      <c r="F98" s="163">
        <v>92</v>
      </c>
      <c r="G98" s="163">
        <v>197</v>
      </c>
      <c r="H98" s="163">
        <v>278</v>
      </c>
      <c r="I98" s="164">
        <f t="shared" si="81"/>
        <v>0.41116751269035534</v>
      </c>
      <c r="J98" s="165">
        <f t="shared" si="82"/>
        <v>-0.3638443935926774</v>
      </c>
      <c r="K98" s="164">
        <f t="shared" si="83"/>
        <v>4.4178946983674448E-4</v>
      </c>
      <c r="L98" s="163">
        <v>2553</v>
      </c>
      <c r="M98" s="163">
        <v>772</v>
      </c>
      <c r="N98" s="163">
        <v>0</v>
      </c>
      <c r="O98" s="163">
        <v>1492</v>
      </c>
      <c r="P98" s="163">
        <v>2353</v>
      </c>
      <c r="Q98" s="163">
        <v>3037</v>
      </c>
      <c r="R98" s="164">
        <f t="shared" si="84"/>
        <v>0.29069273268168305</v>
      </c>
      <c r="S98" s="165">
        <f t="shared" si="85"/>
        <v>0.18958088523305916</v>
      </c>
      <c r="T98" s="164">
        <f t="shared" si="86"/>
        <v>1.0274422135645377E-3</v>
      </c>
      <c r="U98" s="163">
        <v>2990</v>
      </c>
      <c r="V98" s="163">
        <v>1578</v>
      </c>
      <c r="W98" s="163">
        <v>2714</v>
      </c>
      <c r="X98" s="163">
        <v>2893</v>
      </c>
      <c r="Y98" s="163">
        <v>3315</v>
      </c>
      <c r="Z98" s="164">
        <f t="shared" si="87"/>
        <v>0.14586933978568961</v>
      </c>
      <c r="AA98" s="165">
        <f t="shared" si="80"/>
        <v>0.10869565217391308</v>
      </c>
      <c r="AB98" s="164">
        <f t="shared" si="88"/>
        <v>9.2464930966491431E-4</v>
      </c>
    </row>
    <row r="99" spans="1:28" x14ac:dyDescent="0.25">
      <c r="A99" s="56"/>
      <c r="B99" s="162" t="s">
        <v>116</v>
      </c>
      <c r="C99" s="163">
        <v>949</v>
      </c>
      <c r="D99" s="163">
        <v>539</v>
      </c>
      <c r="E99" s="163">
        <v>0</v>
      </c>
      <c r="F99" s="163">
        <v>199</v>
      </c>
      <c r="G99" s="163">
        <v>619</v>
      </c>
      <c r="H99" s="163">
        <v>454</v>
      </c>
      <c r="I99" s="164">
        <f t="shared" si="81"/>
        <v>-0.2665589660743134</v>
      </c>
      <c r="J99" s="165">
        <f t="shared" si="82"/>
        <v>-0.5216016859852477</v>
      </c>
      <c r="K99" s="164">
        <f t="shared" si="83"/>
        <v>7.2148352268302878E-4</v>
      </c>
      <c r="L99" s="163">
        <v>2189</v>
      </c>
      <c r="M99" s="163">
        <v>622</v>
      </c>
      <c r="N99" s="163">
        <v>0</v>
      </c>
      <c r="O99" s="163">
        <v>1471</v>
      </c>
      <c r="P99" s="163">
        <v>1996</v>
      </c>
      <c r="Q99" s="163">
        <v>2584</v>
      </c>
      <c r="R99" s="164">
        <f t="shared" si="84"/>
        <v>0.29458917835671339</v>
      </c>
      <c r="S99" s="165">
        <f t="shared" si="85"/>
        <v>0.180447693010507</v>
      </c>
      <c r="T99" s="164">
        <f t="shared" si="86"/>
        <v>8.7418856761632051E-4</v>
      </c>
      <c r="U99" s="163">
        <v>3138</v>
      </c>
      <c r="V99" s="163">
        <v>2867</v>
      </c>
      <c r="W99" s="163">
        <v>2766</v>
      </c>
      <c r="X99" s="163">
        <v>3129</v>
      </c>
      <c r="Y99" s="163">
        <v>3038</v>
      </c>
      <c r="Z99" s="164">
        <f t="shared" si="87"/>
        <v>-2.9082774049216997E-2</v>
      </c>
      <c r="AA99" s="165">
        <f t="shared" si="80"/>
        <v>-3.1867431485022357E-2</v>
      </c>
      <c r="AB99" s="164">
        <f t="shared" si="88"/>
        <v>8.4738600384977672E-4</v>
      </c>
    </row>
    <row r="100" spans="1:28" x14ac:dyDescent="0.25">
      <c r="A100" s="56"/>
      <c r="B100" s="162" t="s">
        <v>123</v>
      </c>
      <c r="C100" s="163">
        <v>56</v>
      </c>
      <c r="D100" s="163">
        <v>55</v>
      </c>
      <c r="E100" s="163">
        <v>0</v>
      </c>
      <c r="F100" s="163">
        <v>17</v>
      </c>
      <c r="G100" s="163">
        <v>38</v>
      </c>
      <c r="H100" s="163">
        <v>64</v>
      </c>
      <c r="I100" s="164">
        <f t="shared" si="81"/>
        <v>0.68421052631578938</v>
      </c>
      <c r="J100" s="165">
        <f t="shared" si="82"/>
        <v>0.14285714285714279</v>
      </c>
      <c r="K100" s="164">
        <f t="shared" si="83"/>
        <v>1.0170692830773974E-4</v>
      </c>
      <c r="L100" s="163">
        <v>457</v>
      </c>
      <c r="M100" s="163">
        <v>210</v>
      </c>
      <c r="N100" s="163">
        <v>0</v>
      </c>
      <c r="O100" s="163">
        <v>539</v>
      </c>
      <c r="P100" s="163">
        <v>589</v>
      </c>
      <c r="Q100" s="163">
        <v>716</v>
      </c>
      <c r="R100" s="164">
        <f t="shared" si="84"/>
        <v>0.21561969439728346</v>
      </c>
      <c r="S100" s="165">
        <f t="shared" si="85"/>
        <v>0.56673960612691476</v>
      </c>
      <c r="T100" s="164">
        <f t="shared" si="86"/>
        <v>2.4222872074817551E-4</v>
      </c>
      <c r="U100" s="163">
        <v>513</v>
      </c>
      <c r="V100" s="163">
        <v>208</v>
      </c>
      <c r="W100" s="163">
        <v>958</v>
      </c>
      <c r="X100" s="163">
        <v>711</v>
      </c>
      <c r="Y100" s="163">
        <v>780</v>
      </c>
      <c r="Z100" s="164">
        <f t="shared" si="87"/>
        <v>9.704641350210963E-2</v>
      </c>
      <c r="AA100" s="165">
        <f t="shared" si="80"/>
        <v>0.52046783625730986</v>
      </c>
      <c r="AB100" s="164">
        <f t="shared" si="88"/>
        <v>2.1756454345056808E-4</v>
      </c>
    </row>
    <row r="101" spans="1:28" x14ac:dyDescent="0.25">
      <c r="A101" s="56"/>
      <c r="B101" s="162" t="s">
        <v>119</v>
      </c>
      <c r="C101" s="163">
        <v>56</v>
      </c>
      <c r="D101" s="163">
        <v>30</v>
      </c>
      <c r="E101" s="163">
        <v>0</v>
      </c>
      <c r="F101" s="163">
        <v>7</v>
      </c>
      <c r="G101" s="163">
        <v>61</v>
      </c>
      <c r="H101" s="163">
        <v>38</v>
      </c>
      <c r="I101" s="164">
        <f t="shared" si="81"/>
        <v>-0.37704918032786883</v>
      </c>
      <c r="J101" s="165">
        <f t="shared" si="82"/>
        <v>-0.3214285714285714</v>
      </c>
      <c r="K101" s="164">
        <f t="shared" si="83"/>
        <v>6.0388488682720468E-5</v>
      </c>
      <c r="L101" s="163">
        <v>344</v>
      </c>
      <c r="M101" s="163">
        <v>102</v>
      </c>
      <c r="N101" s="163">
        <v>0</v>
      </c>
      <c r="O101" s="163">
        <v>303</v>
      </c>
      <c r="P101" s="163">
        <v>313</v>
      </c>
      <c r="Q101" s="163">
        <v>658</v>
      </c>
      <c r="R101" s="164">
        <f t="shared" si="84"/>
        <v>1.1022364217252396</v>
      </c>
      <c r="S101" s="165">
        <f t="shared" si="85"/>
        <v>0.91279069767441867</v>
      </c>
      <c r="T101" s="164">
        <f t="shared" si="86"/>
        <v>2.2260684113449648E-4</v>
      </c>
      <c r="U101" s="163">
        <v>400</v>
      </c>
      <c r="V101" s="163">
        <v>334</v>
      </c>
      <c r="W101" s="163">
        <v>560</v>
      </c>
      <c r="X101" s="163">
        <v>466</v>
      </c>
      <c r="Y101" s="163">
        <v>696</v>
      </c>
      <c r="Z101" s="164">
        <f t="shared" si="87"/>
        <v>0.49356223175965663</v>
      </c>
      <c r="AA101" s="165">
        <f t="shared" si="80"/>
        <v>0.74</v>
      </c>
      <c r="AB101" s="164">
        <f t="shared" si="88"/>
        <v>1.9413451569435305E-4</v>
      </c>
    </row>
    <row r="102" spans="1:28" x14ac:dyDescent="0.25">
      <c r="A102" s="56"/>
      <c r="B102" s="162" t="s">
        <v>128</v>
      </c>
      <c r="C102" s="163">
        <v>30</v>
      </c>
      <c r="D102" s="163">
        <v>22</v>
      </c>
      <c r="E102" s="163">
        <v>0</v>
      </c>
      <c r="F102" s="163">
        <v>0</v>
      </c>
      <c r="G102" s="163">
        <v>9</v>
      </c>
      <c r="H102" s="163">
        <v>20</v>
      </c>
      <c r="I102" s="164">
        <f t="shared" si="81"/>
        <v>1.2222222222222223</v>
      </c>
      <c r="J102" s="165">
        <f t="shared" si="82"/>
        <v>-0.33333333333333337</v>
      </c>
      <c r="K102" s="164">
        <f t="shared" si="83"/>
        <v>3.1783415096168671E-5</v>
      </c>
      <c r="L102" s="163">
        <v>89</v>
      </c>
      <c r="M102" s="163">
        <v>90</v>
      </c>
      <c r="N102" s="163">
        <v>0</v>
      </c>
      <c r="O102" s="163">
        <v>77</v>
      </c>
      <c r="P102" s="163">
        <v>88</v>
      </c>
      <c r="Q102" s="163">
        <v>168</v>
      </c>
      <c r="R102" s="164">
        <f t="shared" si="84"/>
        <v>0.90909090909090917</v>
      </c>
      <c r="S102" s="165">
        <f t="shared" si="85"/>
        <v>0.88764044943820219</v>
      </c>
      <c r="T102" s="164">
        <f t="shared" si="86"/>
        <v>5.6835789225828889E-5</v>
      </c>
      <c r="U102" s="163">
        <v>119</v>
      </c>
      <c r="V102" s="163">
        <v>51</v>
      </c>
      <c r="W102" s="163">
        <v>236</v>
      </c>
      <c r="X102" s="163">
        <v>112</v>
      </c>
      <c r="Y102" s="163">
        <v>188</v>
      </c>
      <c r="Z102" s="164">
        <f t="shared" si="87"/>
        <v>0.6785714285714286</v>
      </c>
      <c r="AA102" s="165">
        <f t="shared" si="80"/>
        <v>0.57983193277310918</v>
      </c>
      <c r="AB102" s="164">
        <f t="shared" si="88"/>
        <v>5.2438633549624101E-5</v>
      </c>
    </row>
    <row r="103" spans="1:28" x14ac:dyDescent="0.25">
      <c r="A103" s="56"/>
      <c r="B103" s="162" t="s">
        <v>131</v>
      </c>
      <c r="C103" s="163">
        <v>37</v>
      </c>
      <c r="D103" s="163">
        <v>0</v>
      </c>
      <c r="E103" s="163">
        <v>0</v>
      </c>
      <c r="F103" s="163">
        <v>0</v>
      </c>
      <c r="G103" s="163">
        <v>0</v>
      </c>
      <c r="H103" s="163">
        <v>17</v>
      </c>
      <c r="I103" s="164" t="str">
        <f t="shared" si="81"/>
        <v>-</v>
      </c>
      <c r="J103" s="165">
        <f t="shared" si="82"/>
        <v>-0.54054054054054057</v>
      </c>
      <c r="K103" s="164">
        <f t="shared" si="83"/>
        <v>2.7015902831743368E-5</v>
      </c>
      <c r="L103" s="163">
        <v>131</v>
      </c>
      <c r="M103" s="163">
        <v>61</v>
      </c>
      <c r="N103" s="163">
        <v>0</v>
      </c>
      <c r="O103" s="163">
        <v>56</v>
      </c>
      <c r="P103" s="163">
        <v>183</v>
      </c>
      <c r="Q103" s="163">
        <v>291</v>
      </c>
      <c r="R103" s="164">
        <f t="shared" si="84"/>
        <v>0.5901639344262295</v>
      </c>
      <c r="S103" s="165">
        <f t="shared" si="85"/>
        <v>1.2213740458015265</v>
      </c>
      <c r="T103" s="164">
        <f t="shared" si="86"/>
        <v>9.8447706337596473E-5</v>
      </c>
      <c r="U103" s="163">
        <v>168</v>
      </c>
      <c r="V103" s="163">
        <v>67</v>
      </c>
      <c r="W103" s="163">
        <v>125</v>
      </c>
      <c r="X103" s="163">
        <v>206</v>
      </c>
      <c r="Y103" s="163">
        <v>308</v>
      </c>
      <c r="Z103" s="164">
        <f t="shared" si="87"/>
        <v>0.49514563106796117</v>
      </c>
      <c r="AA103" s="165">
        <f t="shared" si="80"/>
        <v>0.83333333333333326</v>
      </c>
      <c r="AB103" s="164">
        <f t="shared" si="88"/>
        <v>8.5910101772788421E-5</v>
      </c>
    </row>
    <row r="104" spans="1:28" x14ac:dyDescent="0.25">
      <c r="A104" s="56"/>
      <c r="B104" s="168" t="s">
        <v>145</v>
      </c>
      <c r="C104" s="169">
        <f t="shared" ref="C104:H104" si="89">C96-SUM(C97:C103)</f>
        <v>1428</v>
      </c>
      <c r="D104" s="169">
        <f t="shared" si="89"/>
        <v>306</v>
      </c>
      <c r="E104" s="169">
        <f t="shared" si="89"/>
        <v>0</v>
      </c>
      <c r="F104" s="169">
        <f t="shared" si="89"/>
        <v>392</v>
      </c>
      <c r="G104" s="169">
        <f t="shared" si="89"/>
        <v>601</v>
      </c>
      <c r="H104" s="169">
        <f t="shared" si="89"/>
        <v>667</v>
      </c>
      <c r="I104" s="170">
        <f t="shared" si="81"/>
        <v>0.10981697171381022</v>
      </c>
      <c r="J104" s="171">
        <f t="shared" si="82"/>
        <v>-0.53291316526610644</v>
      </c>
      <c r="K104" s="170">
        <f t="shared" si="83"/>
        <v>1.0599768934572251E-3</v>
      </c>
      <c r="L104" s="169">
        <f t="shared" ref="L104:Q104" si="90">L96-SUM(L97:L103)</f>
        <v>4035</v>
      </c>
      <c r="M104" s="169">
        <f t="shared" si="90"/>
        <v>1198</v>
      </c>
      <c r="N104" s="169">
        <f t="shared" si="90"/>
        <v>0</v>
      </c>
      <c r="O104" s="169">
        <f t="shared" si="90"/>
        <v>2880</v>
      </c>
      <c r="P104" s="169">
        <f t="shared" si="90"/>
        <v>4564</v>
      </c>
      <c r="Q104" s="169">
        <f t="shared" si="90"/>
        <v>5939</v>
      </c>
      <c r="R104" s="170">
        <f t="shared" si="84"/>
        <v>0.30127081507449605</v>
      </c>
      <c r="S104" s="171">
        <f t="shared" si="85"/>
        <v>0.47187112763320949</v>
      </c>
      <c r="T104" s="170">
        <f t="shared" si="86"/>
        <v>2.0092128107868914E-3</v>
      </c>
      <c r="U104" s="169">
        <f>U96-SUM(U97:U103)</f>
        <v>5463</v>
      </c>
      <c r="V104" s="169">
        <f>V96-SUM(V97:V103)</f>
        <v>2754</v>
      </c>
      <c r="W104" s="169">
        <f>W96-SUM(W97:W103)</f>
        <v>4992</v>
      </c>
      <c r="X104" s="169">
        <f>X96-SUM(X97:X103)</f>
        <v>6208</v>
      </c>
      <c r="Y104" s="169">
        <f>Y96-SUM(Y97:Y103)</f>
        <v>6606</v>
      </c>
      <c r="Z104" s="170">
        <f t="shared" si="87"/>
        <v>6.4110824742268147E-2</v>
      </c>
      <c r="AA104" s="171">
        <f t="shared" si="80"/>
        <v>0.20922570016474462</v>
      </c>
      <c r="AB104" s="170">
        <f t="shared" si="88"/>
        <v>1.8426043256851959E-3</v>
      </c>
    </row>
    <row r="105" spans="1:28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x14ac:dyDescent="0.25">
      <c r="A106" s="56"/>
      <c r="B106" s="154" t="s">
        <v>68</v>
      </c>
      <c r="C106" s="176">
        <f t="shared" ref="C106:H106" si="91">C107+C110</f>
        <v>0</v>
      </c>
      <c r="D106" s="176">
        <f t="shared" si="91"/>
        <v>0</v>
      </c>
      <c r="E106" s="176">
        <f t="shared" si="91"/>
        <v>0</v>
      </c>
      <c r="F106" s="176">
        <f t="shared" si="91"/>
        <v>0</v>
      </c>
      <c r="G106" s="176">
        <f t="shared" si="91"/>
        <v>0</v>
      </c>
      <c r="H106" s="176">
        <f t="shared" si="91"/>
        <v>0</v>
      </c>
      <c r="I106" s="177" t="str">
        <f>IFERROR(H106/G106-1,"-")</f>
        <v>-</v>
      </c>
      <c r="J106" s="177" t="str">
        <f>IFERROR(H106/C106-1,"-")</f>
        <v>-</v>
      </c>
      <c r="K106" s="177">
        <f>H106/H$8</f>
        <v>0</v>
      </c>
      <c r="L106" s="176">
        <f t="shared" ref="L106:Q106" si="92">L107+L110</f>
        <v>70163</v>
      </c>
      <c r="M106" s="176">
        <f t="shared" si="92"/>
        <v>22627</v>
      </c>
      <c r="N106" s="176">
        <f t="shared" si="92"/>
        <v>0</v>
      </c>
      <c r="O106" s="176">
        <f t="shared" si="92"/>
        <v>0</v>
      </c>
      <c r="P106" s="176">
        <f t="shared" si="92"/>
        <v>0</v>
      </c>
      <c r="Q106" s="176">
        <f t="shared" si="92"/>
        <v>0</v>
      </c>
      <c r="R106" s="177" t="str">
        <f>IFERROR(Q106/P106-1,"-")</f>
        <v>-</v>
      </c>
      <c r="S106" s="177">
        <f>IFERROR(Q106/L106-1,"-")</f>
        <v>-1</v>
      </c>
      <c r="T106" s="177">
        <f>Q106/Q$8</f>
        <v>0</v>
      </c>
      <c r="U106" s="176">
        <f>U107+U110</f>
        <v>70163</v>
      </c>
      <c r="V106" s="176">
        <f>V107+V110</f>
        <v>73838</v>
      </c>
      <c r="W106" s="176">
        <f>W107+W110</f>
        <v>142029</v>
      </c>
      <c r="X106" s="176">
        <f>X107+X110</f>
        <v>186898</v>
      </c>
      <c r="Y106" s="176">
        <f>Y107+Y110</f>
        <v>175551</v>
      </c>
      <c r="Z106" s="177">
        <f>IFERROR(Y106/X106-1,"-")</f>
        <v>-6.0712260163297671E-2</v>
      </c>
      <c r="AA106" s="177">
        <f t="shared" ref="AA106:AA118" si="93">IFERROR(Y106/U106-1,"-")</f>
        <v>1.5020452375183502</v>
      </c>
      <c r="AB106" s="177">
        <f>Y106/Y$8</f>
        <v>4.8966247650372663E-2</v>
      </c>
    </row>
    <row r="107" spans="1:28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60" t="str">
        <f>IFERROR(H107/C107-1,"-")</f>
        <v>-</v>
      </c>
      <c r="K107" s="159">
        <f>H107/H$8</f>
        <v>0</v>
      </c>
      <c r="L107" s="158">
        <v>14754</v>
      </c>
      <c r="M107" s="158">
        <v>5441</v>
      </c>
      <c r="N107" s="158">
        <v>0</v>
      </c>
      <c r="O107" s="158">
        <v>0</v>
      </c>
      <c r="P107" s="158">
        <v>0</v>
      </c>
      <c r="Q107" s="158">
        <v>0</v>
      </c>
      <c r="R107" s="159" t="str">
        <f>IFERROR(Q107/P107-1,"-")</f>
        <v>-</v>
      </c>
      <c r="S107" s="160">
        <f>IFERROR(Q107/L107-1,"-")</f>
        <v>-1</v>
      </c>
      <c r="T107" s="159">
        <f>Q107/Q$8</f>
        <v>0</v>
      </c>
      <c r="U107" s="158">
        <v>14754</v>
      </c>
      <c r="V107" s="158">
        <v>34632</v>
      </c>
      <c r="W107" s="158">
        <v>35155</v>
      </c>
      <c r="X107" s="158">
        <v>42777</v>
      </c>
      <c r="Y107" s="158">
        <v>38573</v>
      </c>
      <c r="Z107" s="159">
        <f>IFERROR(Y107/X107-1,"-")</f>
        <v>-9.8277111531897998E-2</v>
      </c>
      <c r="AA107" s="160">
        <f t="shared" si="93"/>
        <v>1.6144096516198996</v>
      </c>
      <c r="AB107" s="159">
        <f>Y107/Y$8</f>
        <v>1.0759124531434312E-2</v>
      </c>
    </row>
    <row r="108" spans="1:28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5" t="str">
        <f>IFERROR(H108/C108-1,"-")</f>
        <v>-</v>
      </c>
      <c r="K108" s="164">
        <f>H108/H$8</f>
        <v>0</v>
      </c>
      <c r="L108" s="163">
        <v>2706</v>
      </c>
      <c r="M108" s="163">
        <v>273</v>
      </c>
      <c r="N108" s="163">
        <v>0</v>
      </c>
      <c r="O108" s="163">
        <v>0</v>
      </c>
      <c r="P108" s="163">
        <v>0</v>
      </c>
      <c r="Q108" s="163">
        <v>0</v>
      </c>
      <c r="R108" s="164" t="str">
        <f>IFERROR(Q108/P108-1,"-")</f>
        <v>-</v>
      </c>
      <c r="S108" s="165">
        <f>IFERROR(Q108/L108-1,"-")</f>
        <v>-1</v>
      </c>
      <c r="T108" s="164">
        <f>Q108/Q$8</f>
        <v>0</v>
      </c>
      <c r="U108" s="163">
        <v>2706</v>
      </c>
      <c r="V108" s="163">
        <v>17889</v>
      </c>
      <c r="W108" s="163">
        <v>9838</v>
      </c>
      <c r="X108" s="163">
        <v>13530</v>
      </c>
      <c r="Y108" s="163">
        <v>11111</v>
      </c>
      <c r="Z108" s="164">
        <f>IFERROR(Y108/X108-1,"-")</f>
        <v>-0.17878787878787883</v>
      </c>
      <c r="AA108" s="165">
        <f t="shared" si="93"/>
        <v>3.1060606060606064</v>
      </c>
      <c r="AB108" s="164">
        <f>Y108/Y$8</f>
        <v>3.0991790285631563E-3</v>
      </c>
    </row>
    <row r="109" spans="1:28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5" t="str">
        <f>IFERROR(H109/C109-1,"-")</f>
        <v>-</v>
      </c>
      <c r="K109" s="164">
        <f>H109/H$8</f>
        <v>0</v>
      </c>
      <c r="L109" s="163">
        <v>12048</v>
      </c>
      <c r="M109" s="163">
        <v>5168</v>
      </c>
      <c r="N109" s="163">
        <v>0</v>
      </c>
      <c r="O109" s="163">
        <v>0</v>
      </c>
      <c r="P109" s="163">
        <v>0</v>
      </c>
      <c r="Q109" s="163">
        <v>0</v>
      </c>
      <c r="R109" s="164" t="str">
        <f>IFERROR(Q109/P109-1,"-")</f>
        <v>-</v>
      </c>
      <c r="S109" s="165">
        <f>IFERROR(Q109/L109-1,"-")</f>
        <v>-1</v>
      </c>
      <c r="T109" s="164">
        <f>Q109/Q$8</f>
        <v>0</v>
      </c>
      <c r="U109" s="163">
        <v>12048</v>
      </c>
      <c r="V109" s="163">
        <v>16743</v>
      </c>
      <c r="W109" s="163">
        <v>25317</v>
      </c>
      <c r="X109" s="163">
        <v>29247</v>
      </c>
      <c r="Y109" s="163">
        <v>27462</v>
      </c>
      <c r="Z109" s="164">
        <f>IFERROR(Y109/X109-1,"-")</f>
        <v>-6.1031900707764875E-2</v>
      </c>
      <c r="AA109" s="165">
        <f t="shared" si="93"/>
        <v>1.279382470119522</v>
      </c>
      <c r="AB109" s="164">
        <f>Y109/Y$8</f>
        <v>7.6599455028711549E-3</v>
      </c>
    </row>
    <row r="110" spans="1:28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60" t="str">
        <f>IFERROR(H110/C110-1,"-")</f>
        <v>-</v>
      </c>
      <c r="K110" s="159">
        <f>H110/H$8</f>
        <v>0</v>
      </c>
      <c r="L110" s="158">
        <v>55409</v>
      </c>
      <c r="M110" s="158">
        <v>17186</v>
      </c>
      <c r="N110" s="158">
        <v>0</v>
      </c>
      <c r="O110" s="158">
        <v>0</v>
      </c>
      <c r="P110" s="158">
        <v>0</v>
      </c>
      <c r="Q110" s="158">
        <v>0</v>
      </c>
      <c r="R110" s="159" t="str">
        <f>IFERROR(Q110/P110-1,"-")</f>
        <v>-</v>
      </c>
      <c r="S110" s="160">
        <f>IFERROR(Q110/L110-1,"-")</f>
        <v>-1</v>
      </c>
      <c r="T110" s="159">
        <f>Q110/Q$8</f>
        <v>0</v>
      </c>
      <c r="U110" s="158">
        <v>55409</v>
      </c>
      <c r="V110" s="158">
        <v>39206</v>
      </c>
      <c r="W110" s="158">
        <v>106874</v>
      </c>
      <c r="X110" s="158">
        <v>144121</v>
      </c>
      <c r="Y110" s="158">
        <v>136978</v>
      </c>
      <c r="Z110" s="159">
        <f>IFERROR(Y110/X110-1,"-")</f>
        <v>-4.9562520382178898E-2</v>
      </c>
      <c r="AA110" s="160">
        <f t="shared" si="93"/>
        <v>1.4721254669818982</v>
      </c>
      <c r="AB110" s="159">
        <f>Y110/Y$8</f>
        <v>3.8207123118938355E-2</v>
      </c>
    </row>
    <row r="111" spans="1:28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94">IFERROR(H111/G111-1,"-")</f>
        <v>-</v>
      </c>
      <c r="J111" s="165" t="str">
        <f t="shared" ref="J111:J118" si="95">IFERROR(H111/C111-1,"-")</f>
        <v>-</v>
      </c>
      <c r="K111" s="164">
        <f t="shared" ref="K111:K118" si="96">H111/H$8</f>
        <v>0</v>
      </c>
      <c r="L111" s="163">
        <v>31174</v>
      </c>
      <c r="M111" s="163">
        <v>9701</v>
      </c>
      <c r="N111" s="163">
        <v>0</v>
      </c>
      <c r="O111" s="163">
        <v>0</v>
      </c>
      <c r="P111" s="163">
        <v>0</v>
      </c>
      <c r="Q111" s="163">
        <v>0</v>
      </c>
      <c r="R111" s="164" t="str">
        <f t="shared" ref="R111:R118" si="97">IFERROR(Q111/P111-1,"-")</f>
        <v>-</v>
      </c>
      <c r="S111" s="165">
        <f t="shared" ref="S111:S118" si="98">IFERROR(Q111/L111-1,"-")</f>
        <v>-1</v>
      </c>
      <c r="T111" s="164">
        <f t="shared" ref="T111:T118" si="99">Q111/Q$8</f>
        <v>0</v>
      </c>
      <c r="U111" s="163">
        <v>31174</v>
      </c>
      <c r="V111" s="163">
        <v>14924</v>
      </c>
      <c r="W111" s="163">
        <v>65016</v>
      </c>
      <c r="X111" s="163">
        <v>96402</v>
      </c>
      <c r="Y111" s="163">
        <v>85963</v>
      </c>
      <c r="Z111" s="164">
        <f t="shared" ref="Z111:Z118" si="100">IFERROR(Y111/X111-1,"-")</f>
        <v>-0.10828613514242447</v>
      </c>
      <c r="AA111" s="165">
        <f t="shared" si="93"/>
        <v>1.7575222942195419</v>
      </c>
      <c r="AB111" s="164">
        <f t="shared" ref="AB111:AB118" si="101">Y111/Y$8</f>
        <v>2.3977565190565622E-2</v>
      </c>
    </row>
    <row r="112" spans="1:28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94"/>
        <v>-</v>
      </c>
      <c r="J112" s="165" t="str">
        <f t="shared" si="95"/>
        <v>-</v>
      </c>
      <c r="K112" s="164">
        <f t="shared" si="96"/>
        <v>0</v>
      </c>
      <c r="L112" s="163">
        <v>3683</v>
      </c>
      <c r="M112" s="163">
        <v>1353</v>
      </c>
      <c r="N112" s="163">
        <v>0</v>
      </c>
      <c r="O112" s="163">
        <v>0</v>
      </c>
      <c r="P112" s="163">
        <v>0</v>
      </c>
      <c r="Q112" s="163">
        <v>0</v>
      </c>
      <c r="R112" s="164" t="str">
        <f t="shared" si="97"/>
        <v>-</v>
      </c>
      <c r="S112" s="165">
        <f t="shared" si="98"/>
        <v>-1</v>
      </c>
      <c r="T112" s="164">
        <f t="shared" si="99"/>
        <v>0</v>
      </c>
      <c r="U112" s="163">
        <v>3683</v>
      </c>
      <c r="V112" s="163">
        <v>5414</v>
      </c>
      <c r="W112" s="163">
        <v>4475</v>
      </c>
      <c r="X112" s="163">
        <v>5824</v>
      </c>
      <c r="Y112" s="163">
        <v>5696</v>
      </c>
      <c r="Z112" s="164">
        <f t="shared" si="100"/>
        <v>-2.1978021978022011E-2</v>
      </c>
      <c r="AA112" s="165">
        <f t="shared" si="93"/>
        <v>0.54656530002715176</v>
      </c>
      <c r="AB112" s="164">
        <f t="shared" si="101"/>
        <v>1.5887790249928663E-3</v>
      </c>
    </row>
    <row r="113" spans="1:28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94"/>
        <v>-</v>
      </c>
      <c r="J113" s="165" t="str">
        <f t="shared" si="95"/>
        <v>-</v>
      </c>
      <c r="K113" s="164">
        <f t="shared" si="96"/>
        <v>0</v>
      </c>
      <c r="L113" s="163">
        <v>8493</v>
      </c>
      <c r="M113" s="163">
        <v>895</v>
      </c>
      <c r="N113" s="163">
        <v>0</v>
      </c>
      <c r="O113" s="163">
        <v>0</v>
      </c>
      <c r="P113" s="163">
        <v>0</v>
      </c>
      <c r="Q113" s="163">
        <v>0</v>
      </c>
      <c r="R113" s="164" t="str">
        <f t="shared" si="97"/>
        <v>-</v>
      </c>
      <c r="S113" s="165">
        <f t="shared" si="98"/>
        <v>-1</v>
      </c>
      <c r="T113" s="164">
        <f t="shared" si="99"/>
        <v>0</v>
      </c>
      <c r="U113" s="163">
        <v>8493</v>
      </c>
      <c r="V113" s="163">
        <v>4920</v>
      </c>
      <c r="W113" s="163">
        <v>7171</v>
      </c>
      <c r="X113" s="163">
        <v>10604</v>
      </c>
      <c r="Y113" s="163">
        <v>10822</v>
      </c>
      <c r="Z113" s="164">
        <f t="shared" si="100"/>
        <v>2.0558279894379528E-2</v>
      </c>
      <c r="AA113" s="165">
        <f t="shared" si="93"/>
        <v>0.2742258330389733</v>
      </c>
      <c r="AB113" s="164">
        <f t="shared" si="101"/>
        <v>3.0185685759257022E-3</v>
      </c>
    </row>
    <row r="114" spans="1:28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94"/>
        <v>-</v>
      </c>
      <c r="J114" s="165" t="str">
        <f t="shared" si="95"/>
        <v>-</v>
      </c>
      <c r="K114" s="164">
        <f t="shared" si="96"/>
        <v>0</v>
      </c>
      <c r="L114" s="163">
        <v>916</v>
      </c>
      <c r="M114" s="163">
        <v>429</v>
      </c>
      <c r="N114" s="163">
        <v>0</v>
      </c>
      <c r="O114" s="163">
        <v>0</v>
      </c>
      <c r="P114" s="163">
        <v>0</v>
      </c>
      <c r="Q114" s="163">
        <v>0</v>
      </c>
      <c r="R114" s="164" t="str">
        <f t="shared" si="97"/>
        <v>-</v>
      </c>
      <c r="S114" s="165">
        <f t="shared" si="98"/>
        <v>-1</v>
      </c>
      <c r="T114" s="164">
        <f t="shared" si="99"/>
        <v>0</v>
      </c>
      <c r="U114" s="163">
        <v>916</v>
      </c>
      <c r="V114" s="163">
        <v>2650</v>
      </c>
      <c r="W114" s="163">
        <v>4742</v>
      </c>
      <c r="X114" s="163">
        <v>4787</v>
      </c>
      <c r="Y114" s="163">
        <v>4724</v>
      </c>
      <c r="Z114" s="164">
        <f t="shared" si="100"/>
        <v>-1.3160643409233286E-2</v>
      </c>
      <c r="AA114" s="165">
        <f t="shared" si="93"/>
        <v>4.1572052401746724</v>
      </c>
      <c r="AB114" s="164">
        <f t="shared" si="101"/>
        <v>1.3176601323852354E-3</v>
      </c>
    </row>
    <row r="115" spans="1:28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94"/>
        <v>-</v>
      </c>
      <c r="J115" s="165" t="str">
        <f t="shared" si="95"/>
        <v>-</v>
      </c>
      <c r="K115" s="164">
        <f t="shared" si="96"/>
        <v>0</v>
      </c>
      <c r="L115" s="163">
        <v>2544</v>
      </c>
      <c r="M115" s="163">
        <v>623</v>
      </c>
      <c r="N115" s="163">
        <v>0</v>
      </c>
      <c r="O115" s="163">
        <v>0</v>
      </c>
      <c r="P115" s="163">
        <v>0</v>
      </c>
      <c r="Q115" s="163">
        <v>0</v>
      </c>
      <c r="R115" s="164" t="str">
        <f t="shared" si="97"/>
        <v>-</v>
      </c>
      <c r="S115" s="165">
        <f t="shared" si="98"/>
        <v>-1</v>
      </c>
      <c r="T115" s="164">
        <f t="shared" si="99"/>
        <v>0</v>
      </c>
      <c r="U115" s="163">
        <v>2544</v>
      </c>
      <c r="V115" s="163">
        <v>3166</v>
      </c>
      <c r="W115" s="163">
        <v>3767</v>
      </c>
      <c r="X115" s="163">
        <v>4010</v>
      </c>
      <c r="Y115" s="163">
        <v>3847</v>
      </c>
      <c r="Z115" s="164">
        <f t="shared" si="100"/>
        <v>-4.0648379052369066E-2</v>
      </c>
      <c r="AA115" s="165">
        <f t="shared" si="93"/>
        <v>0.51218553459119498</v>
      </c>
      <c r="AB115" s="164">
        <f t="shared" si="101"/>
        <v>1.0730394854542762E-3</v>
      </c>
    </row>
    <row r="116" spans="1:28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94"/>
        <v>-</v>
      </c>
      <c r="J116" s="165" t="str">
        <f t="shared" si="95"/>
        <v>-</v>
      </c>
      <c r="K116" s="164">
        <f t="shared" si="96"/>
        <v>0</v>
      </c>
      <c r="L116" s="163">
        <v>268</v>
      </c>
      <c r="M116" s="163">
        <v>206</v>
      </c>
      <c r="N116" s="163">
        <v>0</v>
      </c>
      <c r="O116" s="163">
        <v>0</v>
      </c>
      <c r="P116" s="163">
        <v>0</v>
      </c>
      <c r="Q116" s="163">
        <v>0</v>
      </c>
      <c r="R116" s="164" t="str">
        <f t="shared" si="97"/>
        <v>-</v>
      </c>
      <c r="S116" s="165">
        <f t="shared" si="98"/>
        <v>-1</v>
      </c>
      <c r="T116" s="164">
        <f t="shared" si="99"/>
        <v>0</v>
      </c>
      <c r="U116" s="163">
        <v>268</v>
      </c>
      <c r="V116" s="163">
        <v>112</v>
      </c>
      <c r="W116" s="163">
        <v>839</v>
      </c>
      <c r="X116" s="163">
        <v>884</v>
      </c>
      <c r="Y116" s="163">
        <v>877</v>
      </c>
      <c r="Z116" s="164">
        <f t="shared" si="100"/>
        <v>-7.9185520361990669E-3</v>
      </c>
      <c r="AA116" s="165">
        <f t="shared" si="93"/>
        <v>2.2723880597014925</v>
      </c>
      <c r="AB116" s="164">
        <f t="shared" si="101"/>
        <v>2.4462064693095924E-4</v>
      </c>
    </row>
    <row r="117" spans="1:28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94"/>
        <v>-</v>
      </c>
      <c r="J117" s="165" t="str">
        <f t="shared" si="95"/>
        <v>-</v>
      </c>
      <c r="K117" s="164">
        <f t="shared" si="96"/>
        <v>0</v>
      </c>
      <c r="L117" s="163">
        <v>744</v>
      </c>
      <c r="M117" s="163">
        <v>526</v>
      </c>
      <c r="N117" s="163">
        <v>0</v>
      </c>
      <c r="O117" s="163">
        <v>0</v>
      </c>
      <c r="P117" s="163">
        <v>0</v>
      </c>
      <c r="Q117" s="163">
        <v>0</v>
      </c>
      <c r="R117" s="164" t="str">
        <f t="shared" si="97"/>
        <v>-</v>
      </c>
      <c r="S117" s="165">
        <f t="shared" si="98"/>
        <v>-1</v>
      </c>
      <c r="T117" s="164">
        <f t="shared" si="99"/>
        <v>0</v>
      </c>
      <c r="U117" s="163">
        <v>744</v>
      </c>
      <c r="V117" s="163">
        <v>82</v>
      </c>
      <c r="W117" s="163">
        <v>689</v>
      </c>
      <c r="X117" s="163">
        <v>435</v>
      </c>
      <c r="Y117" s="163">
        <v>1083</v>
      </c>
      <c r="Z117" s="164">
        <f t="shared" si="100"/>
        <v>1.489655172413793</v>
      </c>
      <c r="AA117" s="165">
        <f t="shared" si="93"/>
        <v>0.45564516129032251</v>
      </c>
      <c r="AB117" s="164">
        <f t="shared" si="101"/>
        <v>3.0208000071405797E-4</v>
      </c>
    </row>
    <row r="118" spans="1:28" x14ac:dyDescent="0.25">
      <c r="A118" s="56"/>
      <c r="B118" s="168" t="s">
        <v>145</v>
      </c>
      <c r="C118" s="169">
        <f t="shared" ref="C118:H118" si="102">C110-SUM(C111:C117)</f>
        <v>0</v>
      </c>
      <c r="D118" s="169">
        <f t="shared" si="102"/>
        <v>0</v>
      </c>
      <c r="E118" s="169">
        <f t="shared" si="102"/>
        <v>0</v>
      </c>
      <c r="F118" s="169">
        <f t="shared" si="102"/>
        <v>0</v>
      </c>
      <c r="G118" s="169">
        <f t="shared" si="102"/>
        <v>0</v>
      </c>
      <c r="H118" s="169">
        <f t="shared" si="102"/>
        <v>0</v>
      </c>
      <c r="I118" s="170" t="str">
        <f t="shared" si="94"/>
        <v>-</v>
      </c>
      <c r="J118" s="171" t="str">
        <f t="shared" si="95"/>
        <v>-</v>
      </c>
      <c r="K118" s="170">
        <f t="shared" si="96"/>
        <v>0</v>
      </c>
      <c r="L118" s="169">
        <f t="shared" ref="L118:Q118" si="103">L110-SUM(L111:L117)</f>
        <v>7587</v>
      </c>
      <c r="M118" s="169">
        <f t="shared" si="103"/>
        <v>3453</v>
      </c>
      <c r="N118" s="169">
        <f t="shared" si="103"/>
        <v>0</v>
      </c>
      <c r="O118" s="169">
        <f t="shared" si="103"/>
        <v>0</v>
      </c>
      <c r="P118" s="169">
        <f t="shared" si="103"/>
        <v>0</v>
      </c>
      <c r="Q118" s="169">
        <f t="shared" si="103"/>
        <v>0</v>
      </c>
      <c r="R118" s="170" t="str">
        <f t="shared" si="97"/>
        <v>-</v>
      </c>
      <c r="S118" s="171">
        <f t="shared" si="98"/>
        <v>-1</v>
      </c>
      <c r="T118" s="170">
        <f t="shared" si="99"/>
        <v>0</v>
      </c>
      <c r="U118" s="169">
        <f>U110-SUM(U111:U117)</f>
        <v>7587</v>
      </c>
      <c r="V118" s="169">
        <f>V110-SUM(V111:V117)</f>
        <v>7938</v>
      </c>
      <c r="W118" s="169">
        <f>W110-SUM(W111:W117)</f>
        <v>20175</v>
      </c>
      <c r="X118" s="169">
        <f>X110-SUM(X111:X117)</f>
        <v>21175</v>
      </c>
      <c r="Y118" s="169">
        <f>Y110-SUM(Y111:Y117)</f>
        <v>23966</v>
      </c>
      <c r="Z118" s="170">
        <f t="shared" si="100"/>
        <v>0.13180637544273899</v>
      </c>
      <c r="AA118" s="171">
        <f t="shared" si="93"/>
        <v>2.1588243047317781</v>
      </c>
      <c r="AB118" s="170">
        <f t="shared" si="101"/>
        <v>6.6848100619696345E-3</v>
      </c>
    </row>
    <row r="119" spans="1:28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x14ac:dyDescent="0.25">
      <c r="A120" s="56"/>
      <c r="B120" s="154" t="s">
        <v>68</v>
      </c>
      <c r="C120" s="176">
        <f t="shared" ref="C120:H120" si="104">C121+C124</f>
        <v>88113</v>
      </c>
      <c r="D120" s="176">
        <f t="shared" si="104"/>
        <v>37585</v>
      </c>
      <c r="E120" s="176">
        <f t="shared" si="104"/>
        <v>46026</v>
      </c>
      <c r="F120" s="176">
        <f t="shared" si="104"/>
        <v>72456</v>
      </c>
      <c r="G120" s="176">
        <f t="shared" si="104"/>
        <v>77373</v>
      </c>
      <c r="H120" s="176">
        <f t="shared" si="104"/>
        <v>81394</v>
      </c>
      <c r="I120" s="177">
        <f>IFERROR(H120/G120-1,"-")</f>
        <v>5.1969033125250474E-2</v>
      </c>
      <c r="J120" s="177">
        <f>IFERROR(H120/C120-1,"-")</f>
        <v>-7.6254355202977964E-2</v>
      </c>
      <c r="K120" s="177">
        <f>H120/H$8</f>
        <v>0.12934896441687763</v>
      </c>
      <c r="L120" s="176">
        <f t="shared" ref="L120:Q120" si="105">L121+L124</f>
        <v>89694</v>
      </c>
      <c r="M120" s="176">
        <f t="shared" si="105"/>
        <v>38765</v>
      </c>
      <c r="N120" s="176">
        <f t="shared" si="105"/>
        <v>77294</v>
      </c>
      <c r="O120" s="176">
        <f t="shared" si="105"/>
        <v>107459</v>
      </c>
      <c r="P120" s="176">
        <f t="shared" si="105"/>
        <v>117492</v>
      </c>
      <c r="Q120" s="176">
        <f t="shared" si="105"/>
        <v>119763</v>
      </c>
      <c r="R120" s="177">
        <f>IFERROR(Q120/P120-1,"-")</f>
        <v>1.932897558982738E-2</v>
      </c>
      <c r="S120" s="177">
        <f>IFERROR(Q120/L120-1,"-")</f>
        <v>0.33523981537226577</v>
      </c>
      <c r="T120" s="177">
        <f>Q120/Q$8</f>
        <v>4.0516813244362772E-2</v>
      </c>
      <c r="U120" s="176">
        <f>U121+U124</f>
        <v>177807</v>
      </c>
      <c r="V120" s="176">
        <f>V121+V124</f>
        <v>123320</v>
      </c>
      <c r="W120" s="176">
        <f>W121+W124</f>
        <v>179915</v>
      </c>
      <c r="X120" s="176">
        <f>X121+X124</f>
        <v>194865</v>
      </c>
      <c r="Y120" s="176">
        <f>Y121+Y124</f>
        <v>201157</v>
      </c>
      <c r="Z120" s="177">
        <f>IFERROR(Y120/X120-1,"-")</f>
        <v>3.2289020604007845E-2</v>
      </c>
      <c r="AA120" s="177">
        <f t="shared" ref="AA120:AA132" si="106">IFERROR(Y120/U120-1,"-")</f>
        <v>0.13132216391930585</v>
      </c>
      <c r="AB120" s="177">
        <f>Y120/Y$8</f>
        <v>5.6108501111392206E-2</v>
      </c>
    </row>
    <row r="121" spans="1:28" x14ac:dyDescent="0.25">
      <c r="A121" s="56"/>
      <c r="B121" s="157" t="s">
        <v>97</v>
      </c>
      <c r="C121" s="158">
        <v>40748</v>
      </c>
      <c r="D121" s="158">
        <v>17927</v>
      </c>
      <c r="E121" s="158">
        <v>24940</v>
      </c>
      <c r="F121" s="158">
        <v>42019</v>
      </c>
      <c r="G121" s="158">
        <v>50974</v>
      </c>
      <c r="H121" s="158">
        <v>56488</v>
      </c>
      <c r="I121" s="159">
        <f>IFERROR(H121/G121-1,"-")</f>
        <v>0.1081727939733983</v>
      </c>
      <c r="J121" s="160">
        <f>IFERROR(H121/C121-1,"-")</f>
        <v>0.38627662707372146</v>
      </c>
      <c r="K121" s="159">
        <f>H121/H$8</f>
        <v>8.976907759761879E-2</v>
      </c>
      <c r="L121" s="158">
        <v>57666</v>
      </c>
      <c r="M121" s="158">
        <v>25121</v>
      </c>
      <c r="N121" s="158">
        <v>56542</v>
      </c>
      <c r="O121" s="158">
        <v>68386</v>
      </c>
      <c r="P121" s="158">
        <v>71312</v>
      </c>
      <c r="Q121" s="158">
        <v>72098</v>
      </c>
      <c r="R121" s="159">
        <f>IFERROR(Q121/P121-1,"-")</f>
        <v>1.1021987884227036E-2</v>
      </c>
      <c r="S121" s="160">
        <f>IFERROR(Q121/L121-1,"-")</f>
        <v>0.25026878923455764</v>
      </c>
      <c r="T121" s="159">
        <f>Q121/Q$8</f>
        <v>2.4391349592879828E-2</v>
      </c>
      <c r="U121" s="158">
        <v>98414</v>
      </c>
      <c r="V121" s="158">
        <v>81482</v>
      </c>
      <c r="W121" s="158">
        <v>110405</v>
      </c>
      <c r="X121" s="158">
        <v>122286</v>
      </c>
      <c r="Y121" s="158">
        <v>128586</v>
      </c>
      <c r="Z121" s="159">
        <f>IFERROR(Y121/X121-1,"-")</f>
        <v>5.1518571218291509E-2</v>
      </c>
      <c r="AA121" s="160">
        <f t="shared" si="106"/>
        <v>0.30658239681346156</v>
      </c>
      <c r="AB121" s="159">
        <f>Y121/Y$8</f>
        <v>3.5866351774531728E-2</v>
      </c>
    </row>
    <row r="122" spans="1:28" x14ac:dyDescent="0.25">
      <c r="A122" s="56"/>
      <c r="B122" s="162" t="s">
        <v>103</v>
      </c>
      <c r="C122" s="163">
        <v>20221</v>
      </c>
      <c r="D122" s="163">
        <v>8497</v>
      </c>
      <c r="E122" s="163">
        <v>11920</v>
      </c>
      <c r="F122" s="163">
        <v>24274</v>
      </c>
      <c r="G122" s="163">
        <v>23969</v>
      </c>
      <c r="H122" s="163">
        <v>32986</v>
      </c>
      <c r="I122" s="164">
        <f>IFERROR(H122/G122-1,"-")</f>
        <v>0.37619425090742209</v>
      </c>
      <c r="J122" s="165">
        <f>IFERROR(H122/C122-1,"-")</f>
        <v>0.63127441768458525</v>
      </c>
      <c r="K122" s="164">
        <f>H122/H$8</f>
        <v>5.2420386518110984E-2</v>
      </c>
      <c r="L122" s="163">
        <v>29711</v>
      </c>
      <c r="M122" s="163">
        <v>10988</v>
      </c>
      <c r="N122" s="163">
        <v>29583</v>
      </c>
      <c r="O122" s="163">
        <v>33031</v>
      </c>
      <c r="P122" s="163">
        <v>31747</v>
      </c>
      <c r="Q122" s="163">
        <v>29471</v>
      </c>
      <c r="R122" s="164">
        <f>IFERROR(Q122/P122-1,"-")</f>
        <v>-7.1691813399691329E-2</v>
      </c>
      <c r="S122" s="165">
        <f>IFERROR(Q122/L122-1,"-")</f>
        <v>-8.0778162969943335E-3</v>
      </c>
      <c r="T122" s="164">
        <f>Q122/Q$8</f>
        <v>9.9702830016333531E-3</v>
      </c>
      <c r="U122" s="163">
        <v>49932</v>
      </c>
      <c r="V122" s="163">
        <v>41503</v>
      </c>
      <c r="W122" s="163">
        <v>57305</v>
      </c>
      <c r="X122" s="163">
        <v>55716</v>
      </c>
      <c r="Y122" s="163">
        <v>62457</v>
      </c>
      <c r="Z122" s="164">
        <f>IFERROR(Y122/X122-1,"-")</f>
        <v>0.12098858496661635</v>
      </c>
      <c r="AA122" s="165">
        <f t="shared" si="106"/>
        <v>0.25084114395577983</v>
      </c>
      <c r="AB122" s="164">
        <f>Y122/Y$8</f>
        <v>1.7421062423451449E-2</v>
      </c>
    </row>
    <row r="123" spans="1:28" x14ac:dyDescent="0.25">
      <c r="A123" s="56"/>
      <c r="B123" s="162" t="s">
        <v>100</v>
      </c>
      <c r="C123" s="163">
        <v>20527</v>
      </c>
      <c r="D123" s="163">
        <v>9430</v>
      </c>
      <c r="E123" s="163">
        <v>13020</v>
      </c>
      <c r="F123" s="163">
        <v>17745</v>
      </c>
      <c r="G123" s="163">
        <v>27005</v>
      </c>
      <c r="H123" s="163">
        <v>23502</v>
      </c>
      <c r="I123" s="164">
        <f>IFERROR(H123/G123-1,"-")</f>
        <v>-0.12971671912608773</v>
      </c>
      <c r="J123" s="165">
        <f>IFERROR(H123/C123-1,"-")</f>
        <v>0.14493106640035069</v>
      </c>
      <c r="K123" s="164">
        <f>H123/H$8</f>
        <v>3.7348691079507799E-2</v>
      </c>
      <c r="L123" s="163">
        <v>27955</v>
      </c>
      <c r="M123" s="163">
        <v>14133</v>
      </c>
      <c r="N123" s="163">
        <v>26959</v>
      </c>
      <c r="O123" s="163">
        <v>35355</v>
      </c>
      <c r="P123" s="163">
        <v>39565</v>
      </c>
      <c r="Q123" s="163">
        <v>42627</v>
      </c>
      <c r="R123" s="164">
        <f>IFERROR(Q123/P123-1,"-")</f>
        <v>7.7391634019967182E-2</v>
      </c>
      <c r="S123" s="165">
        <f>IFERROR(Q123/L123-1,"-")</f>
        <v>0.52484349847969947</v>
      </c>
      <c r="T123" s="164">
        <f>Q123/Q$8</f>
        <v>1.4421066591246477E-2</v>
      </c>
      <c r="U123" s="163">
        <v>48482</v>
      </c>
      <c r="V123" s="163">
        <v>39979</v>
      </c>
      <c r="W123" s="163">
        <v>53100</v>
      </c>
      <c r="X123" s="163">
        <v>66570</v>
      </c>
      <c r="Y123" s="163">
        <v>66129</v>
      </c>
      <c r="Z123" s="164">
        <f>IFERROR(Y123/X123-1,"-")</f>
        <v>-6.6246056782334195E-3</v>
      </c>
      <c r="AA123" s="165">
        <f t="shared" si="106"/>
        <v>0.36399075945711812</v>
      </c>
      <c r="AB123" s="164">
        <f>Y123/Y$8</f>
        <v>1.8445289351080276E-2</v>
      </c>
    </row>
    <row r="124" spans="1:28" x14ac:dyDescent="0.25">
      <c r="A124" s="56"/>
      <c r="B124" s="157" t="s">
        <v>107</v>
      </c>
      <c r="C124" s="158">
        <v>47365</v>
      </c>
      <c r="D124" s="158">
        <v>19658</v>
      </c>
      <c r="E124" s="158">
        <v>21086</v>
      </c>
      <c r="F124" s="158">
        <v>30437</v>
      </c>
      <c r="G124" s="158">
        <v>26399</v>
      </c>
      <c r="H124" s="158">
        <v>24906</v>
      </c>
      <c r="I124" s="159">
        <f>IFERROR(H124/G124-1,"-")</f>
        <v>-5.6555172544414556E-2</v>
      </c>
      <c r="J124" s="160">
        <f>IFERROR(H124/C124-1,"-")</f>
        <v>-0.47416868996094164</v>
      </c>
      <c r="K124" s="159">
        <f>H124/H$8</f>
        <v>3.9579886819258843E-2</v>
      </c>
      <c r="L124" s="158">
        <v>32028</v>
      </c>
      <c r="M124" s="158">
        <v>13644</v>
      </c>
      <c r="N124" s="158">
        <v>20752</v>
      </c>
      <c r="O124" s="158">
        <v>39073</v>
      </c>
      <c r="P124" s="158">
        <v>46180</v>
      </c>
      <c r="Q124" s="158">
        <v>47665</v>
      </c>
      <c r="R124" s="159">
        <f>IFERROR(Q124/P124-1,"-")</f>
        <v>3.2156777825898653E-2</v>
      </c>
      <c r="S124" s="160">
        <f>IFERROR(Q124/L124-1,"-")</f>
        <v>0.48822904958161617</v>
      </c>
      <c r="T124" s="159">
        <f>Q124/Q$8</f>
        <v>1.612546365148294E-2</v>
      </c>
      <c r="U124" s="158">
        <v>79393</v>
      </c>
      <c r="V124" s="158">
        <v>41838</v>
      </c>
      <c r="W124" s="158">
        <v>69510</v>
      </c>
      <c r="X124" s="158">
        <v>72579</v>
      </c>
      <c r="Y124" s="158">
        <v>72571</v>
      </c>
      <c r="Z124" s="159">
        <f>IFERROR(Y124/X124-1,"-")</f>
        <v>-1.1022472064925459E-4</v>
      </c>
      <c r="AA124" s="160">
        <f t="shared" si="106"/>
        <v>-8.5926970891640364E-2</v>
      </c>
      <c r="AB124" s="159">
        <f>Y124/Y$8</f>
        <v>2.0242149336860481E-2</v>
      </c>
    </row>
    <row r="125" spans="1:28" s="56" customFormat="1" x14ac:dyDescent="0.25">
      <c r="B125" s="162" t="s">
        <v>110</v>
      </c>
      <c r="C125" s="163">
        <v>2347</v>
      </c>
      <c r="D125" s="163">
        <v>1147</v>
      </c>
      <c r="E125" s="163">
        <v>349</v>
      </c>
      <c r="F125" s="163">
        <v>1970</v>
      </c>
      <c r="G125" s="163">
        <v>2635</v>
      </c>
      <c r="H125" s="163">
        <v>1913</v>
      </c>
      <c r="I125" s="164">
        <f t="shared" ref="I125:I132" si="107">IFERROR(H125/G125-1,"-")</f>
        <v>-0.2740037950664137</v>
      </c>
      <c r="J125" s="165">
        <f t="shared" ref="J125:J132" si="108">IFERROR(H125/C125-1,"-")</f>
        <v>-0.18491691521090758</v>
      </c>
      <c r="K125" s="164">
        <f t="shared" ref="K125:K132" si="109">H125/H$8</f>
        <v>3.0400836539485332E-3</v>
      </c>
      <c r="L125" s="163">
        <v>5963</v>
      </c>
      <c r="M125" s="163">
        <v>2020</v>
      </c>
      <c r="N125" s="163">
        <v>1586</v>
      </c>
      <c r="O125" s="163">
        <v>5717</v>
      </c>
      <c r="P125" s="163">
        <v>6811</v>
      </c>
      <c r="Q125" s="163">
        <v>6505</v>
      </c>
      <c r="R125" s="164">
        <f t="shared" ref="R125:R132" si="110">IFERROR(Q125/P125-1,"-")</f>
        <v>-4.4927323447364609E-2</v>
      </c>
      <c r="S125" s="165">
        <f t="shared" ref="S125:S132" si="111">IFERROR(Q125/L125-1,"-")</f>
        <v>9.0893845379842464E-2</v>
      </c>
      <c r="T125" s="164">
        <f t="shared" ref="T125:T132" si="112">Q125/Q$8</f>
        <v>2.2006952911548627E-3</v>
      </c>
      <c r="U125" s="163">
        <v>8310</v>
      </c>
      <c r="V125" s="163">
        <v>1935</v>
      </c>
      <c r="W125" s="163">
        <v>7687</v>
      </c>
      <c r="X125" s="163">
        <v>9446</v>
      </c>
      <c r="Y125" s="163">
        <v>8418</v>
      </c>
      <c r="Z125" s="164">
        <f t="shared" ref="Z125:Z132" si="113">IFERROR(Y125/X125-1,"-")</f>
        <v>-0.10882913402498418</v>
      </c>
      <c r="AA125" s="165">
        <f t="shared" si="106"/>
        <v>1.2996389891696714E-2</v>
      </c>
      <c r="AB125" s="164">
        <f t="shared" ref="AB125:AB132" si="114">Y125/Y$8</f>
        <v>2.3480234958549772E-3</v>
      </c>
    </row>
    <row r="126" spans="1:28" s="56" customFormat="1" x14ac:dyDescent="0.25">
      <c r="B126" s="162" t="s">
        <v>113</v>
      </c>
      <c r="C126" s="163">
        <v>3132</v>
      </c>
      <c r="D126" s="163">
        <v>1435</v>
      </c>
      <c r="E126" s="163">
        <v>1562</v>
      </c>
      <c r="F126" s="163">
        <v>2663</v>
      </c>
      <c r="G126" s="163">
        <v>3497</v>
      </c>
      <c r="H126" s="163">
        <v>3376</v>
      </c>
      <c r="I126" s="164">
        <f t="shared" si="107"/>
        <v>-3.4601086645696277E-2</v>
      </c>
      <c r="J126" s="165">
        <f t="shared" si="108"/>
        <v>7.7905491698595064E-2</v>
      </c>
      <c r="K126" s="164">
        <f t="shared" si="109"/>
        <v>5.3650404682332713E-3</v>
      </c>
      <c r="L126" s="163">
        <v>4134</v>
      </c>
      <c r="M126" s="163">
        <v>1902</v>
      </c>
      <c r="N126" s="163">
        <v>2864</v>
      </c>
      <c r="O126" s="163">
        <v>4835</v>
      </c>
      <c r="P126" s="163">
        <v>6578</v>
      </c>
      <c r="Q126" s="163">
        <v>6228</v>
      </c>
      <c r="R126" s="164">
        <f t="shared" si="110"/>
        <v>-5.3207661903314052E-2</v>
      </c>
      <c r="S126" s="165">
        <f t="shared" si="111"/>
        <v>0.50653120464441215</v>
      </c>
      <c r="T126" s="164">
        <f t="shared" si="112"/>
        <v>2.1069839005860851E-3</v>
      </c>
      <c r="U126" s="163">
        <v>7266</v>
      </c>
      <c r="V126" s="163">
        <v>4426</v>
      </c>
      <c r="W126" s="163">
        <v>7498</v>
      </c>
      <c r="X126" s="163">
        <v>10075</v>
      </c>
      <c r="Y126" s="163">
        <v>9604</v>
      </c>
      <c r="Z126" s="164">
        <f t="shared" si="113"/>
        <v>-4.6749379652605505E-2</v>
      </c>
      <c r="AA126" s="165">
        <f t="shared" si="106"/>
        <v>0.32177263969171488</v>
      </c>
      <c r="AB126" s="164">
        <f t="shared" si="114"/>
        <v>2.6788331734605843E-3</v>
      </c>
    </row>
    <row r="127" spans="1:28" x14ac:dyDescent="0.25">
      <c r="A127" s="56"/>
      <c r="B127" s="162" t="s">
        <v>116</v>
      </c>
      <c r="C127" s="163">
        <v>2454</v>
      </c>
      <c r="D127" s="163">
        <v>1093</v>
      </c>
      <c r="E127" s="163">
        <v>1580</v>
      </c>
      <c r="F127" s="163">
        <v>2017</v>
      </c>
      <c r="G127" s="163">
        <v>2372</v>
      </c>
      <c r="H127" s="163">
        <v>2133</v>
      </c>
      <c r="I127" s="164">
        <f t="shared" si="107"/>
        <v>-0.1007588532883642</v>
      </c>
      <c r="J127" s="165">
        <f t="shared" si="108"/>
        <v>-0.13080684596577019</v>
      </c>
      <c r="K127" s="164">
        <f t="shared" si="109"/>
        <v>3.3897012200063883E-3</v>
      </c>
      <c r="L127" s="163">
        <v>3032</v>
      </c>
      <c r="M127" s="163">
        <v>1330</v>
      </c>
      <c r="N127" s="163">
        <v>3936</v>
      </c>
      <c r="O127" s="163">
        <v>4520</v>
      </c>
      <c r="P127" s="163">
        <v>4675</v>
      </c>
      <c r="Q127" s="163">
        <v>4790</v>
      </c>
      <c r="R127" s="164">
        <f t="shared" si="110"/>
        <v>2.4598930481283476E-2</v>
      </c>
      <c r="S127" s="165">
        <f t="shared" si="111"/>
        <v>0.57981530343007925</v>
      </c>
      <c r="T127" s="164">
        <f t="shared" si="112"/>
        <v>1.6204966094745261E-3</v>
      </c>
      <c r="U127" s="163">
        <v>5486</v>
      </c>
      <c r="V127" s="163">
        <v>5516</v>
      </c>
      <c r="W127" s="163">
        <v>6537</v>
      </c>
      <c r="X127" s="163">
        <v>7047</v>
      </c>
      <c r="Y127" s="163">
        <v>6923</v>
      </c>
      <c r="Z127" s="164">
        <f t="shared" si="113"/>
        <v>-1.759614020150424E-2</v>
      </c>
      <c r="AA127" s="165">
        <f t="shared" si="106"/>
        <v>0.26193948231862918</v>
      </c>
      <c r="AB127" s="164">
        <f t="shared" si="114"/>
        <v>1.9310247875747215E-3</v>
      </c>
    </row>
    <row r="128" spans="1:28" x14ac:dyDescent="0.25">
      <c r="A128" s="56"/>
      <c r="B128" s="162" t="s">
        <v>123</v>
      </c>
      <c r="C128" s="163">
        <v>620</v>
      </c>
      <c r="D128" s="163">
        <v>315</v>
      </c>
      <c r="E128" s="163">
        <v>233</v>
      </c>
      <c r="F128" s="163">
        <v>627</v>
      </c>
      <c r="G128" s="163">
        <v>540</v>
      </c>
      <c r="H128" s="163">
        <v>467</v>
      </c>
      <c r="I128" s="164">
        <f t="shared" si="107"/>
        <v>-0.13518518518518519</v>
      </c>
      <c r="J128" s="165">
        <f t="shared" si="108"/>
        <v>-0.24677419354838714</v>
      </c>
      <c r="K128" s="164">
        <f t="shared" si="109"/>
        <v>7.4214274249553836E-4</v>
      </c>
      <c r="L128" s="163">
        <v>706</v>
      </c>
      <c r="M128" s="163">
        <v>309</v>
      </c>
      <c r="N128" s="163">
        <v>600</v>
      </c>
      <c r="O128" s="163">
        <v>1350</v>
      </c>
      <c r="P128" s="163">
        <v>1512</v>
      </c>
      <c r="Q128" s="163">
        <v>1346</v>
      </c>
      <c r="R128" s="164">
        <f t="shared" si="110"/>
        <v>-0.10978835978835977</v>
      </c>
      <c r="S128" s="165">
        <f t="shared" si="111"/>
        <v>0.90651558073654392</v>
      </c>
      <c r="T128" s="164">
        <f t="shared" si="112"/>
        <v>4.5536293034503382E-4</v>
      </c>
      <c r="U128" s="163">
        <v>1326</v>
      </c>
      <c r="V128" s="163">
        <v>833</v>
      </c>
      <c r="W128" s="163">
        <v>1977</v>
      </c>
      <c r="X128" s="163">
        <v>2052</v>
      </c>
      <c r="Y128" s="163">
        <v>1813</v>
      </c>
      <c r="Z128" s="164">
        <f t="shared" si="113"/>
        <v>-0.1164717348927875</v>
      </c>
      <c r="AA128" s="165">
        <f t="shared" si="106"/>
        <v>0.36726998491704377</v>
      </c>
      <c r="AB128" s="164">
        <f t="shared" si="114"/>
        <v>5.0569809907164093E-4</v>
      </c>
    </row>
    <row r="129" spans="1:28" x14ac:dyDescent="0.25">
      <c r="A129" s="56"/>
      <c r="B129" s="162" t="s">
        <v>119</v>
      </c>
      <c r="C129" s="163">
        <v>511</v>
      </c>
      <c r="D129" s="163">
        <v>261</v>
      </c>
      <c r="E129" s="163">
        <v>172</v>
      </c>
      <c r="F129" s="163">
        <v>471</v>
      </c>
      <c r="G129" s="163">
        <v>396</v>
      </c>
      <c r="H129" s="163">
        <v>425</v>
      </c>
      <c r="I129" s="164">
        <f t="shared" si="107"/>
        <v>7.3232323232323315E-2</v>
      </c>
      <c r="J129" s="165">
        <f t="shared" si="108"/>
        <v>-0.16829745596868884</v>
      </c>
      <c r="K129" s="164">
        <f t="shared" si="109"/>
        <v>6.7539757079358416E-4</v>
      </c>
      <c r="L129" s="163">
        <v>625</v>
      </c>
      <c r="M129" s="163">
        <v>364</v>
      </c>
      <c r="N129" s="163">
        <v>583</v>
      </c>
      <c r="O129" s="163">
        <v>902</v>
      </c>
      <c r="P129" s="163">
        <v>1037</v>
      </c>
      <c r="Q129" s="163">
        <v>1121</v>
      </c>
      <c r="R129" s="164">
        <f t="shared" si="110"/>
        <v>8.1002892960462924E-2</v>
      </c>
      <c r="S129" s="165">
        <f t="shared" si="111"/>
        <v>0.79360000000000008</v>
      </c>
      <c r="T129" s="164">
        <f t="shared" si="112"/>
        <v>3.7924356977472726E-4</v>
      </c>
      <c r="U129" s="163">
        <v>1136</v>
      </c>
      <c r="V129" s="163">
        <v>755</v>
      </c>
      <c r="W129" s="163">
        <v>1373</v>
      </c>
      <c r="X129" s="163">
        <v>1433</v>
      </c>
      <c r="Y129" s="163">
        <v>1546</v>
      </c>
      <c r="Z129" s="164">
        <f t="shared" si="113"/>
        <v>7.8855547801814474E-2</v>
      </c>
      <c r="AA129" s="165">
        <f t="shared" si="106"/>
        <v>0.3609154929577465</v>
      </c>
      <c r="AB129" s="164">
        <f t="shared" si="114"/>
        <v>4.3122408227510032E-4</v>
      </c>
    </row>
    <row r="130" spans="1:28" x14ac:dyDescent="0.25">
      <c r="A130" s="56"/>
      <c r="B130" s="162" t="s">
        <v>128</v>
      </c>
      <c r="C130" s="163">
        <v>356</v>
      </c>
      <c r="D130" s="163">
        <v>176</v>
      </c>
      <c r="E130" s="163">
        <v>47</v>
      </c>
      <c r="F130" s="163">
        <v>176</v>
      </c>
      <c r="G130" s="163">
        <v>171</v>
      </c>
      <c r="H130" s="163">
        <v>178</v>
      </c>
      <c r="I130" s="164">
        <f t="shared" si="107"/>
        <v>4.0935672514619936E-2</v>
      </c>
      <c r="J130" s="165">
        <f t="shared" si="108"/>
        <v>-0.5</v>
      </c>
      <c r="K130" s="164">
        <f t="shared" si="109"/>
        <v>2.8287239435590116E-4</v>
      </c>
      <c r="L130" s="163">
        <v>880</v>
      </c>
      <c r="M130" s="163">
        <v>476</v>
      </c>
      <c r="N130" s="163">
        <v>160</v>
      </c>
      <c r="O130" s="163">
        <v>609</v>
      </c>
      <c r="P130" s="163">
        <v>805</v>
      </c>
      <c r="Q130" s="163">
        <v>880</v>
      </c>
      <c r="R130" s="164">
        <f t="shared" si="110"/>
        <v>9.3167701863354102E-2</v>
      </c>
      <c r="S130" s="165">
        <f t="shared" si="111"/>
        <v>0</v>
      </c>
      <c r="T130" s="164">
        <f t="shared" si="112"/>
        <v>2.9771127689719895E-4</v>
      </c>
      <c r="U130" s="163">
        <v>1236</v>
      </c>
      <c r="V130" s="163">
        <v>207</v>
      </c>
      <c r="W130" s="163">
        <v>785</v>
      </c>
      <c r="X130" s="163">
        <v>976</v>
      </c>
      <c r="Y130" s="163">
        <v>1058</v>
      </c>
      <c r="Z130" s="164">
        <f t="shared" si="113"/>
        <v>8.4016393442623016E-2</v>
      </c>
      <c r="AA130" s="165">
        <f t="shared" si="106"/>
        <v>-0.14401294498381878</v>
      </c>
      <c r="AB130" s="164">
        <f t="shared" si="114"/>
        <v>2.9510677816756544E-4</v>
      </c>
    </row>
    <row r="131" spans="1:28" x14ac:dyDescent="0.25">
      <c r="A131" s="56"/>
      <c r="B131" s="162" t="s">
        <v>131</v>
      </c>
      <c r="C131" s="163">
        <v>360</v>
      </c>
      <c r="D131" s="163">
        <v>172</v>
      </c>
      <c r="E131" s="163">
        <v>101</v>
      </c>
      <c r="F131" s="163">
        <v>175</v>
      </c>
      <c r="G131" s="163">
        <v>296</v>
      </c>
      <c r="H131" s="163">
        <v>231</v>
      </c>
      <c r="I131" s="164">
        <f t="shared" si="107"/>
        <v>-0.21959459459459463</v>
      </c>
      <c r="J131" s="165">
        <f t="shared" si="108"/>
        <v>-0.35833333333333328</v>
      </c>
      <c r="K131" s="164">
        <f t="shared" si="109"/>
        <v>3.6709844436074812E-4</v>
      </c>
      <c r="L131" s="163">
        <v>1583</v>
      </c>
      <c r="M131" s="163">
        <v>858</v>
      </c>
      <c r="N131" s="163">
        <v>257</v>
      </c>
      <c r="O131" s="163">
        <v>1091</v>
      </c>
      <c r="P131" s="163">
        <v>1510</v>
      </c>
      <c r="Q131" s="163">
        <v>1424</v>
      </c>
      <c r="R131" s="164">
        <f t="shared" si="110"/>
        <v>-5.695364238410594E-2</v>
      </c>
      <c r="S131" s="165">
        <f t="shared" si="111"/>
        <v>-0.10044219835754897</v>
      </c>
      <c r="T131" s="164">
        <f t="shared" si="112"/>
        <v>4.8175097534274009E-4</v>
      </c>
      <c r="U131" s="163">
        <v>1943</v>
      </c>
      <c r="V131" s="163">
        <v>358</v>
      </c>
      <c r="W131" s="163">
        <v>1266</v>
      </c>
      <c r="X131" s="163">
        <v>1806</v>
      </c>
      <c r="Y131" s="163">
        <v>1655</v>
      </c>
      <c r="Z131" s="164">
        <f t="shared" si="113"/>
        <v>-8.3610188261351026E-2</v>
      </c>
      <c r="AA131" s="165">
        <f t="shared" si="106"/>
        <v>-0.14822439526505404</v>
      </c>
      <c r="AB131" s="164">
        <f t="shared" si="114"/>
        <v>4.6162733257780789E-4</v>
      </c>
    </row>
    <row r="132" spans="1:28" x14ac:dyDescent="0.25">
      <c r="A132" s="56"/>
      <c r="B132" s="168" t="s">
        <v>145</v>
      </c>
      <c r="C132" s="169">
        <f t="shared" ref="C132:H132" si="115">C124-SUM(C125:C131)</f>
        <v>37585</v>
      </c>
      <c r="D132" s="169">
        <f t="shared" si="115"/>
        <v>15059</v>
      </c>
      <c r="E132" s="169">
        <f t="shared" si="115"/>
        <v>17042</v>
      </c>
      <c r="F132" s="169">
        <f t="shared" si="115"/>
        <v>22338</v>
      </c>
      <c r="G132" s="169">
        <f t="shared" si="115"/>
        <v>16492</v>
      </c>
      <c r="H132" s="169">
        <f t="shared" si="115"/>
        <v>16183</v>
      </c>
      <c r="I132" s="170">
        <f t="shared" si="107"/>
        <v>-1.873635702158627E-2</v>
      </c>
      <c r="J132" s="171">
        <f t="shared" si="108"/>
        <v>-0.56942929360117067</v>
      </c>
      <c r="K132" s="170">
        <f t="shared" si="109"/>
        <v>2.5717550325064877E-2</v>
      </c>
      <c r="L132" s="169">
        <f t="shared" ref="L132:Q132" si="116">L124-SUM(L125:L131)</f>
        <v>15105</v>
      </c>
      <c r="M132" s="169">
        <f t="shared" si="116"/>
        <v>6385</v>
      </c>
      <c r="N132" s="169">
        <f t="shared" si="116"/>
        <v>10766</v>
      </c>
      <c r="O132" s="169">
        <f t="shared" si="116"/>
        <v>20049</v>
      </c>
      <c r="P132" s="169">
        <f t="shared" si="116"/>
        <v>23252</v>
      </c>
      <c r="Q132" s="169">
        <f t="shared" si="116"/>
        <v>25371</v>
      </c>
      <c r="R132" s="170">
        <f t="shared" si="110"/>
        <v>9.1131945639084888E-2</v>
      </c>
      <c r="S132" s="171">
        <f t="shared" si="111"/>
        <v>0.67964250248262159</v>
      </c>
      <c r="T132" s="170">
        <f t="shared" si="112"/>
        <v>8.5832190979077665E-3</v>
      </c>
      <c r="U132" s="169">
        <f>U124-SUM(U125:U131)</f>
        <v>52690</v>
      </c>
      <c r="V132" s="169">
        <f>V124-SUM(V125:V131)</f>
        <v>27808</v>
      </c>
      <c r="W132" s="169">
        <f>W124-SUM(W125:W131)</f>
        <v>42387</v>
      </c>
      <c r="X132" s="169">
        <f>X124-SUM(X125:X131)</f>
        <v>39744</v>
      </c>
      <c r="Y132" s="169">
        <f>Y124-SUM(Y125:Y131)</f>
        <v>41554</v>
      </c>
      <c r="Z132" s="170">
        <f t="shared" si="113"/>
        <v>4.5541465378421853E-2</v>
      </c>
      <c r="AA132" s="171">
        <f t="shared" si="106"/>
        <v>-0.21134940216359843</v>
      </c>
      <c r="AB132" s="170">
        <f t="shared" si="114"/>
        <v>1.1590611587878085E-2</v>
      </c>
    </row>
    <row r="133" spans="1:28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x14ac:dyDescent="0.25">
      <c r="A134" s="56"/>
      <c r="B134" s="154" t="s">
        <v>68</v>
      </c>
      <c r="C134" s="176">
        <f t="shared" ref="C134:H134" si="117">C135+C138</f>
        <v>24648</v>
      </c>
      <c r="D134" s="176">
        <f t="shared" si="117"/>
        <v>9862</v>
      </c>
      <c r="E134" s="176">
        <f t="shared" si="117"/>
        <v>16912</v>
      </c>
      <c r="F134" s="176">
        <f t="shared" si="117"/>
        <v>40797</v>
      </c>
      <c r="G134" s="176">
        <f t="shared" si="117"/>
        <v>40726</v>
      </c>
      <c r="H134" s="176">
        <f t="shared" si="117"/>
        <v>44646</v>
      </c>
      <c r="I134" s="177">
        <f>IFERROR(H134/G134-1,"-")</f>
        <v>9.6253007906497157E-2</v>
      </c>
      <c r="J134" s="177">
        <f>IFERROR(H134/C134-1,"-")</f>
        <v>0.81134371957156759</v>
      </c>
      <c r="K134" s="177">
        <f>H134/H$8</f>
        <v>7.0950117519177319E-2</v>
      </c>
      <c r="L134" s="176">
        <f t="shared" ref="L134:Q134" si="118">L135+L138</f>
        <v>126179</v>
      </c>
      <c r="M134" s="176">
        <f t="shared" si="118"/>
        <v>40956</v>
      </c>
      <c r="N134" s="176">
        <f t="shared" si="118"/>
        <v>39929</v>
      </c>
      <c r="O134" s="176">
        <f t="shared" si="118"/>
        <v>135196</v>
      </c>
      <c r="P134" s="176">
        <f t="shared" si="118"/>
        <v>148772</v>
      </c>
      <c r="Q134" s="176">
        <f t="shared" si="118"/>
        <v>154236</v>
      </c>
      <c r="R134" s="177">
        <f>IFERROR(Q134/P134-1,"-")</f>
        <v>3.6727341166348459E-2</v>
      </c>
      <c r="S134" s="177">
        <f>IFERROR(Q134/L134-1,"-")</f>
        <v>0.22235871262254414</v>
      </c>
      <c r="T134" s="177">
        <f>Q134/Q$8</f>
        <v>5.2179314208541334E-2</v>
      </c>
      <c r="U134" s="176">
        <f>U135+U138</f>
        <v>150827</v>
      </c>
      <c r="V134" s="176">
        <f>V135+V138</f>
        <v>84437</v>
      </c>
      <c r="W134" s="176">
        <f>W135+W138</f>
        <v>175993</v>
      </c>
      <c r="X134" s="176">
        <f>X135+X138</f>
        <v>189498</v>
      </c>
      <c r="Y134" s="176">
        <f>Y135+Y138</f>
        <v>198882</v>
      </c>
      <c r="Z134" s="177">
        <f>IFERROR(Y134/X134-1,"-")</f>
        <v>4.9520311560016461E-2</v>
      </c>
      <c r="AA134" s="177">
        <f t="shared" ref="AA134:AA146" si="119">IFERROR(Y134/U134-1,"-")</f>
        <v>0.31861006318497354</v>
      </c>
      <c r="AB134" s="177">
        <f>Y134/Y$8</f>
        <v>5.5473937859661385E-2</v>
      </c>
    </row>
    <row r="135" spans="1:28" x14ac:dyDescent="0.25">
      <c r="A135" s="56"/>
      <c r="B135" s="157" t="s">
        <v>97</v>
      </c>
      <c r="C135" s="158">
        <v>7853</v>
      </c>
      <c r="D135" s="158">
        <v>2454</v>
      </c>
      <c r="E135" s="158">
        <v>5722</v>
      </c>
      <c r="F135" s="158">
        <v>5083</v>
      </c>
      <c r="G135" s="158">
        <v>6992</v>
      </c>
      <c r="H135" s="158">
        <v>6555</v>
      </c>
      <c r="I135" s="159">
        <f>IFERROR(H135/G135-1,"-")</f>
        <v>-6.25E-2</v>
      </c>
      <c r="J135" s="160">
        <f>IFERROR(H135/C135-1,"-")</f>
        <v>-0.16528715140710559</v>
      </c>
      <c r="K135" s="159">
        <f>H135/H$8</f>
        <v>1.041701429776928E-2</v>
      </c>
      <c r="L135" s="158">
        <v>24114</v>
      </c>
      <c r="M135" s="158">
        <v>6197</v>
      </c>
      <c r="N135" s="158">
        <v>12720</v>
      </c>
      <c r="O135" s="158">
        <v>14072</v>
      </c>
      <c r="P135" s="158">
        <v>13710</v>
      </c>
      <c r="Q135" s="158">
        <v>12849</v>
      </c>
      <c r="R135" s="159">
        <f>IFERROR(Q135/P135-1,"-")</f>
        <v>-6.280087527352296E-2</v>
      </c>
      <c r="S135" s="160">
        <f>IFERROR(Q135/L135-1,"-")</f>
        <v>-0.46715600895745213</v>
      </c>
      <c r="T135" s="159">
        <f>Q135/Q$8</f>
        <v>4.3469229509683063E-3</v>
      </c>
      <c r="U135" s="158">
        <v>31967</v>
      </c>
      <c r="V135" s="158">
        <v>35081</v>
      </c>
      <c r="W135" s="158">
        <v>19155</v>
      </c>
      <c r="X135" s="158">
        <v>20702</v>
      </c>
      <c r="Y135" s="158">
        <v>19404</v>
      </c>
      <c r="Z135" s="159">
        <f>IFERROR(Y135/X135-1,"-")</f>
        <v>-6.269925611052074E-2</v>
      </c>
      <c r="AA135" s="160">
        <f t="shared" si="119"/>
        <v>-0.3929990302499452</v>
      </c>
      <c r="AB135" s="159">
        <f>Y135/Y$8</f>
        <v>5.4123364116856702E-3</v>
      </c>
    </row>
    <row r="136" spans="1:28" x14ac:dyDescent="0.25">
      <c r="A136" s="56"/>
      <c r="B136" s="162" t="s">
        <v>103</v>
      </c>
      <c r="C136" s="163">
        <v>7853</v>
      </c>
      <c r="D136" s="163">
        <v>2454</v>
      </c>
      <c r="E136" s="163">
        <v>5722</v>
      </c>
      <c r="F136" s="163">
        <v>5012</v>
      </c>
      <c r="G136" s="163">
        <v>6992</v>
      </c>
      <c r="H136" s="163">
        <v>6555</v>
      </c>
      <c r="I136" s="164">
        <f>IFERROR(H136/G136-1,"-")</f>
        <v>-6.25E-2</v>
      </c>
      <c r="J136" s="165">
        <f>IFERROR(H136/C136-1,"-")</f>
        <v>-0.16528715140710559</v>
      </c>
      <c r="K136" s="164">
        <f>H136/H$8</f>
        <v>1.041701429776928E-2</v>
      </c>
      <c r="L136" s="163">
        <v>8087</v>
      </c>
      <c r="M136" s="163">
        <v>3528</v>
      </c>
      <c r="N136" s="163">
        <v>7332</v>
      </c>
      <c r="O136" s="163">
        <v>8329</v>
      </c>
      <c r="P136" s="163">
        <v>6440</v>
      </c>
      <c r="Q136" s="163">
        <v>5974</v>
      </c>
      <c r="R136" s="164">
        <f>IFERROR(Q136/P136-1,"-")</f>
        <v>-7.2360248447205011E-2</v>
      </c>
      <c r="S136" s="165">
        <f>IFERROR(Q136/L136-1,"-")</f>
        <v>-0.26128354148633615</v>
      </c>
      <c r="T136" s="164">
        <f>Q136/Q$8</f>
        <v>2.0210536002089391E-3</v>
      </c>
      <c r="U136" s="163">
        <v>15940</v>
      </c>
      <c r="V136" s="163">
        <v>27598</v>
      </c>
      <c r="W136" s="163">
        <v>13341</v>
      </c>
      <c r="X136" s="163">
        <v>13432</v>
      </c>
      <c r="Y136" s="163">
        <v>12529</v>
      </c>
      <c r="Z136" s="164">
        <f>IFERROR(Y136/X136-1,"-")</f>
        <v>-6.722751637879687E-2</v>
      </c>
      <c r="AA136" s="165">
        <f t="shared" si="119"/>
        <v>-0.21398996235884571</v>
      </c>
      <c r="AB136" s="164">
        <f>Y136/Y$8</f>
        <v>3.4947002114002149E-3</v>
      </c>
    </row>
    <row r="137" spans="1:28" x14ac:dyDescent="0.25">
      <c r="A137" s="56"/>
      <c r="B137" s="162" t="s">
        <v>100</v>
      </c>
      <c r="C137" s="163">
        <v>0</v>
      </c>
      <c r="D137" s="163">
        <v>0</v>
      </c>
      <c r="E137" s="163">
        <v>0</v>
      </c>
      <c r="F137" s="163">
        <v>71</v>
      </c>
      <c r="G137" s="163">
        <v>0</v>
      </c>
      <c r="H137" s="163">
        <v>0</v>
      </c>
      <c r="I137" s="164" t="str">
        <f>IFERROR(H137/G137-1,"-")</f>
        <v>-</v>
      </c>
      <c r="J137" s="165" t="str">
        <f>IFERROR(H137/C137-1,"-")</f>
        <v>-</v>
      </c>
      <c r="K137" s="164">
        <f>H137/H$8</f>
        <v>0</v>
      </c>
      <c r="L137" s="163">
        <v>16027</v>
      </c>
      <c r="M137" s="163">
        <v>2669</v>
      </c>
      <c r="N137" s="163">
        <v>5388</v>
      </c>
      <c r="O137" s="163">
        <v>5743</v>
      </c>
      <c r="P137" s="163">
        <v>7270</v>
      </c>
      <c r="Q137" s="163">
        <v>6875</v>
      </c>
      <c r="R137" s="164">
        <f>IFERROR(Q137/P137-1,"-")</f>
        <v>-5.4332874828060485E-2</v>
      </c>
      <c r="S137" s="165">
        <f>IFERROR(Q137/L137-1,"-")</f>
        <v>-0.57103637611530544</v>
      </c>
      <c r="T137" s="164">
        <f>Q137/Q$8</f>
        <v>2.3258693507593668E-3</v>
      </c>
      <c r="U137" s="163">
        <v>16027</v>
      </c>
      <c r="V137" s="163">
        <v>7483</v>
      </c>
      <c r="W137" s="163">
        <v>5814</v>
      </c>
      <c r="X137" s="163">
        <v>7270</v>
      </c>
      <c r="Y137" s="163">
        <v>6875</v>
      </c>
      <c r="Z137" s="164">
        <f>IFERROR(Y137/X137-1,"-")</f>
        <v>-5.4332874828060485E-2</v>
      </c>
      <c r="AA137" s="165">
        <f t="shared" si="119"/>
        <v>-0.57103637611530544</v>
      </c>
      <c r="AB137" s="164">
        <f>Y137/Y$8</f>
        <v>1.9176362002854559E-3</v>
      </c>
    </row>
    <row r="138" spans="1:28" x14ac:dyDescent="0.25">
      <c r="A138" s="56"/>
      <c r="B138" s="157" t="s">
        <v>107</v>
      </c>
      <c r="C138" s="158">
        <v>16795</v>
      </c>
      <c r="D138" s="158">
        <v>7408</v>
      </c>
      <c r="E138" s="158">
        <v>11190</v>
      </c>
      <c r="F138" s="158">
        <v>35714</v>
      </c>
      <c r="G138" s="158">
        <v>33734</v>
      </c>
      <c r="H138" s="158">
        <v>38091</v>
      </c>
      <c r="I138" s="159">
        <f>IFERROR(H138/G138-1,"-")</f>
        <v>0.12915752653109625</v>
      </c>
      <c r="J138" s="160">
        <f>IFERROR(H138/C138-1,"-")</f>
        <v>1.2679964275081868</v>
      </c>
      <c r="K138" s="159">
        <f>H138/H$8</f>
        <v>6.0533103221408036E-2</v>
      </c>
      <c r="L138" s="158">
        <v>102065</v>
      </c>
      <c r="M138" s="158">
        <v>34759</v>
      </c>
      <c r="N138" s="158">
        <v>27209</v>
      </c>
      <c r="O138" s="158">
        <v>121124</v>
      </c>
      <c r="P138" s="158">
        <v>135062</v>
      </c>
      <c r="Q138" s="158">
        <v>141387</v>
      </c>
      <c r="R138" s="159">
        <f>IFERROR(Q138/P138-1,"-")</f>
        <v>4.6830344582488026E-2</v>
      </c>
      <c r="S138" s="160">
        <f>IFERROR(Q138/L138-1,"-")</f>
        <v>0.38526429236271009</v>
      </c>
      <c r="T138" s="159">
        <f>Q138/Q$8</f>
        <v>4.7832391257573027E-2</v>
      </c>
      <c r="U138" s="158">
        <v>118860</v>
      </c>
      <c r="V138" s="158">
        <v>49356</v>
      </c>
      <c r="W138" s="158">
        <v>156838</v>
      </c>
      <c r="X138" s="158">
        <v>168796</v>
      </c>
      <c r="Y138" s="158">
        <v>179478</v>
      </c>
      <c r="Z138" s="159">
        <f>IFERROR(Y138/X138-1,"-")</f>
        <v>6.3283490130097819E-2</v>
      </c>
      <c r="AA138" s="160">
        <f t="shared" si="119"/>
        <v>0.50999495204442202</v>
      </c>
      <c r="AB138" s="159">
        <f>Y138/Y$8</f>
        <v>5.0061601447975716E-2</v>
      </c>
    </row>
    <row r="139" spans="1:28" s="56" customFormat="1" x14ac:dyDescent="0.25">
      <c r="B139" s="162" t="s">
        <v>110</v>
      </c>
      <c r="C139" s="163">
        <v>9862</v>
      </c>
      <c r="D139" s="163">
        <v>3361</v>
      </c>
      <c r="E139" s="163">
        <v>4944</v>
      </c>
      <c r="F139" s="163">
        <v>18155</v>
      </c>
      <c r="G139" s="163">
        <v>16893</v>
      </c>
      <c r="H139" s="163">
        <v>21651</v>
      </c>
      <c r="I139" s="164">
        <f t="shared" ref="I139:I146" si="120">IFERROR(H139/G139-1,"-")</f>
        <v>0.28165512342390331</v>
      </c>
      <c r="J139" s="165">
        <f t="shared" ref="J139:J146" si="121">IFERROR(H139/C139-1,"-")</f>
        <v>1.1953964713039951</v>
      </c>
      <c r="K139" s="164">
        <f t="shared" ref="K139:K146" si="122">H139/H$8</f>
        <v>3.4407136012357391E-2</v>
      </c>
      <c r="L139" s="163">
        <v>47624</v>
      </c>
      <c r="M139" s="163">
        <v>12472</v>
      </c>
      <c r="N139" s="163">
        <v>6130</v>
      </c>
      <c r="O139" s="163">
        <v>51140</v>
      </c>
      <c r="P139" s="163">
        <v>57765</v>
      </c>
      <c r="Q139" s="163">
        <v>60525</v>
      </c>
      <c r="R139" s="164">
        <f t="shared" ref="R139:R146" si="123">IFERROR(Q139/P139-1,"-")</f>
        <v>4.777979745520633E-2</v>
      </c>
      <c r="S139" s="165">
        <f t="shared" ref="S139:S146" si="124">IFERROR(Q139/L139-1,"-")</f>
        <v>0.27089282714597673</v>
      </c>
      <c r="T139" s="164">
        <f t="shared" ref="T139:T146" si="125">Q139/Q$8</f>
        <v>2.047610799341246E-2</v>
      </c>
      <c r="U139" s="163">
        <v>57486</v>
      </c>
      <c r="V139" s="163">
        <v>11406</v>
      </c>
      <c r="W139" s="163">
        <v>69295</v>
      </c>
      <c r="X139" s="163">
        <v>74658</v>
      </c>
      <c r="Y139" s="163">
        <v>82176</v>
      </c>
      <c r="Z139" s="164">
        <f t="shared" ref="Z139:Z146" si="126">IFERROR(Y139/X139-1,"-")</f>
        <v>0.10069918829864188</v>
      </c>
      <c r="AA139" s="165">
        <f t="shared" si="119"/>
        <v>0.42949587725707139</v>
      </c>
      <c r="AB139" s="164">
        <f t="shared" ref="AB139:AB146" si="127">Y139/Y$8</f>
        <v>2.2921261439222927E-2</v>
      </c>
    </row>
    <row r="140" spans="1:28" s="56" customFormat="1" x14ac:dyDescent="0.25">
      <c r="B140" s="162" t="s">
        <v>113</v>
      </c>
      <c r="C140" s="163">
        <v>1551</v>
      </c>
      <c r="D140" s="163">
        <v>1257</v>
      </c>
      <c r="E140" s="163">
        <v>918</v>
      </c>
      <c r="F140" s="163">
        <v>1164</v>
      </c>
      <c r="G140" s="163">
        <v>1474</v>
      </c>
      <c r="H140" s="163">
        <v>1318</v>
      </c>
      <c r="I140" s="164">
        <f t="shared" si="120"/>
        <v>-0.10583446404341923</v>
      </c>
      <c r="J140" s="165">
        <f t="shared" si="121"/>
        <v>-0.15022566086395872</v>
      </c>
      <c r="K140" s="164">
        <f t="shared" si="122"/>
        <v>2.0945270548375153E-3</v>
      </c>
      <c r="L140" s="163">
        <v>8673</v>
      </c>
      <c r="M140" s="163">
        <v>2280</v>
      </c>
      <c r="N140" s="163">
        <v>2824</v>
      </c>
      <c r="O140" s="163">
        <v>9065</v>
      </c>
      <c r="P140" s="163">
        <v>13107</v>
      </c>
      <c r="Q140" s="163">
        <v>13722</v>
      </c>
      <c r="R140" s="164">
        <f t="shared" si="123"/>
        <v>4.6921492332341552E-2</v>
      </c>
      <c r="S140" s="165">
        <f t="shared" si="124"/>
        <v>0.58215150466966437</v>
      </c>
      <c r="T140" s="164">
        <f t="shared" si="125"/>
        <v>4.6422660699810955E-3</v>
      </c>
      <c r="U140" s="163">
        <v>10224</v>
      </c>
      <c r="V140" s="163">
        <v>4973</v>
      </c>
      <c r="W140" s="163">
        <v>10229</v>
      </c>
      <c r="X140" s="163">
        <v>14581</v>
      </c>
      <c r="Y140" s="163">
        <v>15040</v>
      </c>
      <c r="Z140" s="164">
        <f t="shared" si="126"/>
        <v>3.1479322405870702E-2</v>
      </c>
      <c r="AA140" s="165">
        <f t="shared" si="119"/>
        <v>0.47104851330203434</v>
      </c>
      <c r="AB140" s="164">
        <f t="shared" si="127"/>
        <v>4.1950906839699278E-3</v>
      </c>
    </row>
    <row r="141" spans="1:28" x14ac:dyDescent="0.25">
      <c r="A141" s="56"/>
      <c r="B141" s="162" t="s">
        <v>116</v>
      </c>
      <c r="C141" s="163">
        <v>721</v>
      </c>
      <c r="D141" s="163">
        <v>147</v>
      </c>
      <c r="E141" s="163">
        <v>762</v>
      </c>
      <c r="F141" s="163">
        <v>5354</v>
      </c>
      <c r="G141" s="163">
        <v>4531</v>
      </c>
      <c r="H141" s="163">
        <v>4507</v>
      </c>
      <c r="I141" s="164">
        <f t="shared" si="120"/>
        <v>-5.2968439638049203E-3</v>
      </c>
      <c r="J141" s="165">
        <f t="shared" si="121"/>
        <v>5.2510402219140087</v>
      </c>
      <c r="K141" s="164">
        <f t="shared" si="122"/>
        <v>7.162392591921609E-3</v>
      </c>
      <c r="L141" s="163">
        <v>13528</v>
      </c>
      <c r="M141" s="163">
        <v>3786</v>
      </c>
      <c r="N141" s="163">
        <v>5223</v>
      </c>
      <c r="O141" s="163">
        <v>14810</v>
      </c>
      <c r="P141" s="163">
        <v>13657</v>
      </c>
      <c r="Q141" s="163">
        <v>13824</v>
      </c>
      <c r="R141" s="164">
        <f t="shared" si="123"/>
        <v>1.2228161382441316E-2</v>
      </c>
      <c r="S141" s="165">
        <f t="shared" si="124"/>
        <v>2.188054405677109E-2</v>
      </c>
      <c r="T141" s="164">
        <f t="shared" si="125"/>
        <v>4.6767735134396341E-3</v>
      </c>
      <c r="U141" s="163">
        <v>14249</v>
      </c>
      <c r="V141" s="163">
        <v>9654</v>
      </c>
      <c r="W141" s="163">
        <v>20164</v>
      </c>
      <c r="X141" s="163">
        <v>18188</v>
      </c>
      <c r="Y141" s="163">
        <v>18331</v>
      </c>
      <c r="Z141" s="164">
        <f t="shared" si="126"/>
        <v>7.8623268088848786E-3</v>
      </c>
      <c r="AA141" s="165">
        <f t="shared" si="119"/>
        <v>0.28647624394694371</v>
      </c>
      <c r="AB141" s="164">
        <f t="shared" si="127"/>
        <v>5.11304569999021E-3</v>
      </c>
    </row>
    <row r="142" spans="1:28" x14ac:dyDescent="0.25">
      <c r="A142" s="56"/>
      <c r="B142" s="162" t="s">
        <v>123</v>
      </c>
      <c r="C142" s="163">
        <v>480</v>
      </c>
      <c r="D142" s="163">
        <v>113</v>
      </c>
      <c r="E142" s="163">
        <v>1445</v>
      </c>
      <c r="F142" s="163">
        <v>3857</v>
      </c>
      <c r="G142" s="163">
        <v>3043</v>
      </c>
      <c r="H142" s="163">
        <v>1725</v>
      </c>
      <c r="I142" s="164">
        <f t="shared" si="120"/>
        <v>-0.43312520538941834</v>
      </c>
      <c r="J142" s="165">
        <f t="shared" si="121"/>
        <v>2.59375</v>
      </c>
      <c r="K142" s="164">
        <f t="shared" si="122"/>
        <v>2.7413195520445475E-3</v>
      </c>
      <c r="L142" s="163">
        <v>1681</v>
      </c>
      <c r="M142" s="163">
        <v>447</v>
      </c>
      <c r="N142" s="163">
        <v>615</v>
      </c>
      <c r="O142" s="163">
        <v>3362</v>
      </c>
      <c r="P142" s="163">
        <v>3193</v>
      </c>
      <c r="Q142" s="163">
        <v>2610</v>
      </c>
      <c r="R142" s="164">
        <f t="shared" si="123"/>
        <v>-0.18258690886313811</v>
      </c>
      <c r="S142" s="165">
        <f t="shared" si="124"/>
        <v>0.55264723378941105</v>
      </c>
      <c r="T142" s="164">
        <f t="shared" si="125"/>
        <v>8.8298458261555591E-4</v>
      </c>
      <c r="U142" s="163">
        <v>2161</v>
      </c>
      <c r="V142" s="163">
        <v>2175</v>
      </c>
      <c r="W142" s="163">
        <v>7219</v>
      </c>
      <c r="X142" s="163">
        <v>6236</v>
      </c>
      <c r="Y142" s="163">
        <v>4335</v>
      </c>
      <c r="Z142" s="164">
        <f t="shared" si="126"/>
        <v>-0.30484284797947403</v>
      </c>
      <c r="AA142" s="165">
        <f t="shared" si="119"/>
        <v>1.0060157334567328</v>
      </c>
      <c r="AB142" s="164">
        <f t="shared" si="127"/>
        <v>1.209156789561811E-3</v>
      </c>
    </row>
    <row r="143" spans="1:28" x14ac:dyDescent="0.25">
      <c r="A143" s="56"/>
      <c r="B143" s="162" t="s">
        <v>119</v>
      </c>
      <c r="C143" s="163">
        <v>184</v>
      </c>
      <c r="D143" s="163">
        <v>428</v>
      </c>
      <c r="E143" s="163">
        <v>789</v>
      </c>
      <c r="F143" s="163">
        <v>331</v>
      </c>
      <c r="G143" s="163">
        <v>1067</v>
      </c>
      <c r="H143" s="163">
        <v>791</v>
      </c>
      <c r="I143" s="164">
        <f t="shared" si="120"/>
        <v>-0.25866916588566069</v>
      </c>
      <c r="J143" s="165">
        <f t="shared" si="121"/>
        <v>3.2989130434782608</v>
      </c>
      <c r="K143" s="164">
        <f t="shared" si="122"/>
        <v>1.2570340670534708E-3</v>
      </c>
      <c r="L143" s="163">
        <v>2746</v>
      </c>
      <c r="M143" s="163">
        <v>773</v>
      </c>
      <c r="N143" s="163">
        <v>793</v>
      </c>
      <c r="O143" s="163">
        <v>2633</v>
      </c>
      <c r="P143" s="163">
        <v>2881</v>
      </c>
      <c r="Q143" s="163">
        <v>3263</v>
      </c>
      <c r="R143" s="164">
        <f t="shared" si="123"/>
        <v>0.13259284970496354</v>
      </c>
      <c r="S143" s="165">
        <f t="shared" si="124"/>
        <v>0.1882738528769119</v>
      </c>
      <c r="T143" s="164">
        <f t="shared" si="125"/>
        <v>1.1038998824040456E-3</v>
      </c>
      <c r="U143" s="163">
        <v>2930</v>
      </c>
      <c r="V143" s="163">
        <v>1986</v>
      </c>
      <c r="W143" s="163">
        <v>2964</v>
      </c>
      <c r="X143" s="163">
        <v>3948</v>
      </c>
      <c r="Y143" s="163">
        <v>4054</v>
      </c>
      <c r="Z143" s="164">
        <f t="shared" si="126"/>
        <v>2.6849037487335359E-2</v>
      </c>
      <c r="AA143" s="165">
        <f t="shared" si="119"/>
        <v>0.3836177474402731</v>
      </c>
      <c r="AB143" s="164">
        <f t="shared" si="127"/>
        <v>1.1307777681392346E-3</v>
      </c>
    </row>
    <row r="144" spans="1:28" x14ac:dyDescent="0.25">
      <c r="A144" s="56"/>
      <c r="B144" s="162" t="s">
        <v>128</v>
      </c>
      <c r="C144" s="163">
        <v>260</v>
      </c>
      <c r="D144" s="163">
        <v>142</v>
      </c>
      <c r="E144" s="163">
        <v>15</v>
      </c>
      <c r="F144" s="163">
        <v>79</v>
      </c>
      <c r="G144" s="163">
        <v>139</v>
      </c>
      <c r="H144" s="163">
        <v>6</v>
      </c>
      <c r="I144" s="164">
        <f t="shared" si="120"/>
        <v>-0.95683453237410077</v>
      </c>
      <c r="J144" s="165">
        <f t="shared" si="121"/>
        <v>-0.97692307692307689</v>
      </c>
      <c r="K144" s="164">
        <f t="shared" si="122"/>
        <v>9.5350245288506009E-6</v>
      </c>
      <c r="L144" s="163">
        <v>828</v>
      </c>
      <c r="M144" s="163">
        <v>1439</v>
      </c>
      <c r="N144" s="163">
        <v>238</v>
      </c>
      <c r="O144" s="163">
        <v>1633</v>
      </c>
      <c r="P144" s="163">
        <v>1884</v>
      </c>
      <c r="Q144" s="163">
        <v>1992</v>
      </c>
      <c r="R144" s="164">
        <f t="shared" si="123"/>
        <v>5.7324840764331197E-2</v>
      </c>
      <c r="S144" s="165">
        <f t="shared" si="124"/>
        <v>1.4057971014492754</v>
      </c>
      <c r="T144" s="164">
        <f t="shared" si="125"/>
        <v>6.7391007224911392E-4</v>
      </c>
      <c r="U144" s="163">
        <v>1088</v>
      </c>
      <c r="V144" s="163">
        <v>272</v>
      </c>
      <c r="W144" s="163">
        <v>1712</v>
      </c>
      <c r="X144" s="163">
        <v>2023</v>
      </c>
      <c r="Y144" s="163">
        <v>1998</v>
      </c>
      <c r="Z144" s="164">
        <f t="shared" si="126"/>
        <v>-1.2357884330202684E-2</v>
      </c>
      <c r="AA144" s="165">
        <f t="shared" si="119"/>
        <v>0.83639705882352944</v>
      </c>
      <c r="AB144" s="164">
        <f t="shared" si="127"/>
        <v>5.5729994591568598E-4</v>
      </c>
    </row>
    <row r="145" spans="1:28" x14ac:dyDescent="0.25">
      <c r="A145" s="56"/>
      <c r="B145" s="162" t="s">
        <v>131</v>
      </c>
      <c r="C145" s="163">
        <v>151</v>
      </c>
      <c r="D145" s="163">
        <v>815</v>
      </c>
      <c r="E145" s="163">
        <v>20</v>
      </c>
      <c r="F145" s="163">
        <v>49</v>
      </c>
      <c r="G145" s="163">
        <v>62</v>
      </c>
      <c r="H145" s="163">
        <v>54</v>
      </c>
      <c r="I145" s="164">
        <f t="shared" si="120"/>
        <v>-0.12903225806451613</v>
      </c>
      <c r="J145" s="165">
        <f t="shared" si="121"/>
        <v>-0.64238410596026485</v>
      </c>
      <c r="K145" s="164">
        <f t="shared" si="122"/>
        <v>8.5815220759655406E-5</v>
      </c>
      <c r="L145" s="163">
        <v>3204</v>
      </c>
      <c r="M145" s="163">
        <v>2465</v>
      </c>
      <c r="N145" s="163">
        <v>113</v>
      </c>
      <c r="O145" s="163">
        <v>798</v>
      </c>
      <c r="P145" s="163">
        <v>1356</v>
      </c>
      <c r="Q145" s="163">
        <v>1282</v>
      </c>
      <c r="R145" s="164">
        <f t="shared" si="123"/>
        <v>-5.4572271386430726E-2</v>
      </c>
      <c r="S145" s="165">
        <f t="shared" si="124"/>
        <v>-0.59987515605493136</v>
      </c>
      <c r="T145" s="164">
        <f t="shared" si="125"/>
        <v>4.3371120111614667E-4</v>
      </c>
      <c r="U145" s="163">
        <v>3355</v>
      </c>
      <c r="V145" s="163">
        <v>170</v>
      </c>
      <c r="W145" s="163">
        <v>847</v>
      </c>
      <c r="X145" s="163">
        <v>1418</v>
      </c>
      <c r="Y145" s="163">
        <v>1336</v>
      </c>
      <c r="Z145" s="164">
        <f t="shared" si="126"/>
        <v>-5.7827926657263773E-2</v>
      </c>
      <c r="AA145" s="165">
        <f t="shared" si="119"/>
        <v>-0.60178837555886733</v>
      </c>
      <c r="AB145" s="164">
        <f t="shared" si="127"/>
        <v>3.7264901288456279E-4</v>
      </c>
    </row>
    <row r="146" spans="1:28" x14ac:dyDescent="0.25">
      <c r="A146" s="56"/>
      <c r="B146" s="168" t="s">
        <v>145</v>
      </c>
      <c r="C146" s="169">
        <f t="shared" ref="C146:H146" si="128">C138-SUM(C139:C145)</f>
        <v>3586</v>
      </c>
      <c r="D146" s="169">
        <f t="shared" si="128"/>
        <v>1145</v>
      </c>
      <c r="E146" s="169">
        <f t="shared" si="128"/>
        <v>2297</v>
      </c>
      <c r="F146" s="169">
        <f t="shared" si="128"/>
        <v>6725</v>
      </c>
      <c r="G146" s="169">
        <f t="shared" si="128"/>
        <v>6525</v>
      </c>
      <c r="H146" s="169">
        <f t="shared" si="128"/>
        <v>8039</v>
      </c>
      <c r="I146" s="170">
        <f t="shared" si="120"/>
        <v>0.23203065134099621</v>
      </c>
      <c r="J146" s="171">
        <f t="shared" si="121"/>
        <v>1.2417735638594536</v>
      </c>
      <c r="K146" s="170">
        <f t="shared" si="122"/>
        <v>1.2775343697904996E-2</v>
      </c>
      <c r="L146" s="169">
        <f t="shared" ref="L146:Q146" si="129">L138-SUM(L139:L145)</f>
        <v>23781</v>
      </c>
      <c r="M146" s="169">
        <f t="shared" si="129"/>
        <v>11097</v>
      </c>
      <c r="N146" s="169">
        <f t="shared" si="129"/>
        <v>11273</v>
      </c>
      <c r="O146" s="169">
        <f t="shared" si="129"/>
        <v>37683</v>
      </c>
      <c r="P146" s="169">
        <f t="shared" si="129"/>
        <v>41219</v>
      </c>
      <c r="Q146" s="169">
        <f t="shared" si="129"/>
        <v>44169</v>
      </c>
      <c r="R146" s="170">
        <f t="shared" si="123"/>
        <v>7.1568936655425963E-2</v>
      </c>
      <c r="S146" s="171">
        <f t="shared" si="124"/>
        <v>0.85732307304150379</v>
      </c>
      <c r="T146" s="170">
        <f t="shared" si="125"/>
        <v>1.4942737942354978E-2</v>
      </c>
      <c r="U146" s="169">
        <f>U138-SUM(U139:U145)</f>
        <v>27367</v>
      </c>
      <c r="V146" s="169">
        <f>V138-SUM(V139:V145)</f>
        <v>18720</v>
      </c>
      <c r="W146" s="169">
        <f>W138-SUM(W139:W145)</f>
        <v>44408</v>
      </c>
      <c r="X146" s="169">
        <f>X138-SUM(X139:X145)</f>
        <v>47744</v>
      </c>
      <c r="Y146" s="169">
        <f>Y138-SUM(Y139:Y145)</f>
        <v>52208</v>
      </c>
      <c r="Z146" s="170">
        <f t="shared" si="126"/>
        <v>9.3498659517426308E-2</v>
      </c>
      <c r="AA146" s="171">
        <f t="shared" si="119"/>
        <v>0.90769905360470649</v>
      </c>
      <c r="AB146" s="170">
        <f t="shared" si="127"/>
        <v>1.4562320108291357E-2</v>
      </c>
    </row>
    <row r="147" spans="1:28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x14ac:dyDescent="0.25">
      <c r="A148" s="56"/>
      <c r="B148" s="154" t="s">
        <v>68</v>
      </c>
      <c r="C148" s="176">
        <f t="shared" ref="C148:H148" si="130">C149+C152</f>
        <v>22190</v>
      </c>
      <c r="D148" s="176">
        <f t="shared" si="130"/>
        <v>9338</v>
      </c>
      <c r="E148" s="176">
        <f t="shared" si="130"/>
        <v>10511</v>
      </c>
      <c r="F148" s="176">
        <f t="shared" si="130"/>
        <v>24222</v>
      </c>
      <c r="G148" s="176">
        <f t="shared" si="130"/>
        <v>24549</v>
      </c>
      <c r="H148" s="176">
        <f t="shared" si="130"/>
        <v>29212</v>
      </c>
      <c r="I148" s="177">
        <f>IFERROR(H148/G148-1,"-")</f>
        <v>0.18994663733756978</v>
      </c>
      <c r="J148" s="177">
        <f>IFERROR(H148/C148-1,"-")</f>
        <v>0.31644885083370888</v>
      </c>
      <c r="K148" s="177">
        <f>H148/H$8</f>
        <v>4.6422856089463956E-2</v>
      </c>
      <c r="L148" s="176">
        <f t="shared" ref="L148:Q148" si="131">L149+L152</f>
        <v>79492</v>
      </c>
      <c r="M148" s="176">
        <f t="shared" si="131"/>
        <v>23835</v>
      </c>
      <c r="N148" s="176">
        <f t="shared" si="131"/>
        <v>41354</v>
      </c>
      <c r="O148" s="176">
        <f t="shared" si="131"/>
        <v>64030</v>
      </c>
      <c r="P148" s="176">
        <f t="shared" si="131"/>
        <v>68956</v>
      </c>
      <c r="Q148" s="176">
        <f t="shared" si="131"/>
        <v>67486</v>
      </c>
      <c r="R148" s="177">
        <f>IFERROR(Q148/P148-1,"-")</f>
        <v>-2.1317941875978907E-2</v>
      </c>
      <c r="S148" s="177">
        <f>IFERROR(Q148/L148-1,"-")</f>
        <v>-0.15103406632113925</v>
      </c>
      <c r="T148" s="177">
        <f>Q148/Q$8</f>
        <v>2.2831071855323144E-2</v>
      </c>
      <c r="U148" s="176">
        <f>U149+U152</f>
        <v>101682</v>
      </c>
      <c r="V148" s="176">
        <f>V149+V152</f>
        <v>51865</v>
      </c>
      <c r="W148" s="176">
        <f>W149+W152</f>
        <v>88252</v>
      </c>
      <c r="X148" s="176">
        <f>X149+X152</f>
        <v>93505</v>
      </c>
      <c r="Y148" s="176">
        <f>Y149+Y152</f>
        <v>96698</v>
      </c>
      <c r="Z148" s="177">
        <f>IFERROR(Y148/X148-1,"-")</f>
        <v>3.4147906529062633E-2</v>
      </c>
      <c r="AA148" s="177">
        <f t="shared" ref="AA148:AA160" si="132">IFERROR(Y148/U148-1,"-")</f>
        <v>-4.9015558309238649E-2</v>
      </c>
      <c r="AB148" s="177">
        <f>Y148/Y$8</f>
        <v>2.6971866952029529E-2</v>
      </c>
    </row>
    <row r="149" spans="1:28" x14ac:dyDescent="0.25">
      <c r="A149" s="56"/>
      <c r="B149" s="157" t="s">
        <v>97</v>
      </c>
      <c r="C149" s="158">
        <v>14079</v>
      </c>
      <c r="D149" s="158">
        <v>6543</v>
      </c>
      <c r="E149" s="158">
        <v>6226</v>
      </c>
      <c r="F149" s="158">
        <v>14830</v>
      </c>
      <c r="G149" s="158">
        <v>15270</v>
      </c>
      <c r="H149" s="158">
        <v>16050</v>
      </c>
      <c r="I149" s="159">
        <f>IFERROR(H149/G149-1,"-")</f>
        <v>5.1080550098231869E-2</v>
      </c>
      <c r="J149" s="160">
        <f>IFERROR(H149/C149-1,"-")</f>
        <v>0.1399957383336885</v>
      </c>
      <c r="K149" s="159">
        <f>H149/H$8</f>
        <v>2.5506190614675357E-2</v>
      </c>
      <c r="L149" s="158">
        <v>32135</v>
      </c>
      <c r="M149" s="158">
        <v>9369</v>
      </c>
      <c r="N149" s="158">
        <v>26282</v>
      </c>
      <c r="O149" s="158">
        <v>33749</v>
      </c>
      <c r="P149" s="158">
        <v>34124</v>
      </c>
      <c r="Q149" s="158">
        <v>29240</v>
      </c>
      <c r="R149" s="159">
        <f>IFERROR(Q149/P149-1,"-")</f>
        <v>-0.14312507326222013</v>
      </c>
      <c r="S149" s="160">
        <f>IFERROR(Q149/L149-1,"-")</f>
        <v>-9.0088688346040113E-2</v>
      </c>
      <c r="T149" s="159">
        <f>Q149/Q$8</f>
        <v>9.892133791447837E-3</v>
      </c>
      <c r="U149" s="158">
        <v>46214</v>
      </c>
      <c r="V149" s="158">
        <v>32508</v>
      </c>
      <c r="W149" s="158">
        <v>48579</v>
      </c>
      <c r="X149" s="158">
        <v>49394</v>
      </c>
      <c r="Y149" s="158">
        <v>45290</v>
      </c>
      <c r="Z149" s="159">
        <f>IFERROR(Y149/X149-1,"-")</f>
        <v>-8.3087014617159949E-2</v>
      </c>
      <c r="AA149" s="160">
        <f t="shared" si="132"/>
        <v>-1.9993941229930368E-2</v>
      </c>
      <c r="AB149" s="159">
        <f>Y149/Y$8</f>
        <v>1.2632689965225935E-2</v>
      </c>
    </row>
    <row r="150" spans="1:28" x14ac:dyDescent="0.25">
      <c r="A150" s="56"/>
      <c r="B150" s="162" t="s">
        <v>103</v>
      </c>
      <c r="C150" s="163">
        <v>4997</v>
      </c>
      <c r="D150" s="163">
        <v>2074</v>
      </c>
      <c r="E150" s="163">
        <v>3003</v>
      </c>
      <c r="F150" s="163">
        <v>5613</v>
      </c>
      <c r="G150" s="163">
        <v>4968</v>
      </c>
      <c r="H150" s="163">
        <v>4774</v>
      </c>
      <c r="I150" s="164">
        <f>IFERROR(H150/G150-1,"-")</f>
        <v>-3.9049919484702045E-2</v>
      </c>
      <c r="J150" s="165">
        <f>IFERROR(H150/C150-1,"-")</f>
        <v>-4.4626776065639362E-2</v>
      </c>
      <c r="K150" s="164">
        <f>H150/H$8</f>
        <v>7.5867011834554613E-3</v>
      </c>
      <c r="L150" s="163">
        <v>23550</v>
      </c>
      <c r="M150" s="163">
        <v>7182</v>
      </c>
      <c r="N150" s="163">
        <v>23101</v>
      </c>
      <c r="O150" s="163">
        <v>29947</v>
      </c>
      <c r="P150" s="163">
        <v>32092</v>
      </c>
      <c r="Q150" s="163">
        <v>26560</v>
      </c>
      <c r="R150" s="164">
        <f>IFERROR(Q150/P150-1,"-")</f>
        <v>-0.17237940919855421</v>
      </c>
      <c r="S150" s="165">
        <f>IFERROR(Q150/L150-1,"-")</f>
        <v>0.12781316348195326</v>
      </c>
      <c r="T150" s="164">
        <f>Q150/Q$8</f>
        <v>8.9854676299881871E-3</v>
      </c>
      <c r="U150" s="163">
        <v>28547</v>
      </c>
      <c r="V150" s="163">
        <v>26104</v>
      </c>
      <c r="W150" s="163">
        <v>35560</v>
      </c>
      <c r="X150" s="163">
        <v>37060</v>
      </c>
      <c r="Y150" s="163">
        <v>31334</v>
      </c>
      <c r="Z150" s="164">
        <f>IFERROR(Y150/X150-1,"-")</f>
        <v>-0.15450620615218569</v>
      </c>
      <c r="AA150" s="165">
        <f t="shared" si="132"/>
        <v>9.7628472343854078E-2</v>
      </c>
      <c r="AB150" s="164">
        <f>Y150/Y$8</f>
        <v>8.7399582108719231E-3</v>
      </c>
    </row>
    <row r="151" spans="1:28" x14ac:dyDescent="0.25">
      <c r="A151" s="56"/>
      <c r="B151" s="162" t="s">
        <v>100</v>
      </c>
      <c r="C151" s="163">
        <v>9082</v>
      </c>
      <c r="D151" s="163">
        <v>4469</v>
      </c>
      <c r="E151" s="163">
        <v>3223</v>
      </c>
      <c r="F151" s="163">
        <v>9217</v>
      </c>
      <c r="G151" s="163">
        <v>10302</v>
      </c>
      <c r="H151" s="163">
        <v>11276</v>
      </c>
      <c r="I151" s="164">
        <f>IFERROR(H151/G151-1,"-")</f>
        <v>9.4544748592506389E-2</v>
      </c>
      <c r="J151" s="165">
        <f>IFERROR(H151/C151-1,"-")</f>
        <v>0.24157674521030614</v>
      </c>
      <c r="K151" s="164">
        <f>H151/H$8</f>
        <v>1.7919489431219897E-2</v>
      </c>
      <c r="L151" s="163">
        <v>8585</v>
      </c>
      <c r="M151" s="163">
        <v>2187</v>
      </c>
      <c r="N151" s="163">
        <v>3181</v>
      </c>
      <c r="O151" s="163">
        <v>3802</v>
      </c>
      <c r="P151" s="163">
        <v>2032</v>
      </c>
      <c r="Q151" s="163">
        <v>2680</v>
      </c>
      <c r="R151" s="164">
        <f>IFERROR(Q151/P151-1,"-")</f>
        <v>0.31889763779527569</v>
      </c>
      <c r="S151" s="165">
        <f>IFERROR(Q151/L151-1,"-")</f>
        <v>-0.6878276062900408</v>
      </c>
      <c r="T151" s="164">
        <f>Q151/Q$8</f>
        <v>9.066661614596513E-4</v>
      </c>
      <c r="U151" s="163">
        <v>17667</v>
      </c>
      <c r="V151" s="163">
        <v>6404</v>
      </c>
      <c r="W151" s="163">
        <v>13019</v>
      </c>
      <c r="X151" s="163">
        <v>12334</v>
      </c>
      <c r="Y151" s="163">
        <v>13956</v>
      </c>
      <c r="Z151" s="164">
        <f>IFERROR(Y151/X151-1,"-")</f>
        <v>0.13150640505918609</v>
      </c>
      <c r="AA151" s="165">
        <f t="shared" si="132"/>
        <v>-0.21005264051621664</v>
      </c>
      <c r="AB151" s="164">
        <f>Y151/Y$8</f>
        <v>3.8927317543540102E-3</v>
      </c>
    </row>
    <row r="152" spans="1:28" x14ac:dyDescent="0.25">
      <c r="A152" s="56"/>
      <c r="B152" s="157" t="s">
        <v>107</v>
      </c>
      <c r="C152" s="158">
        <v>8111</v>
      </c>
      <c r="D152" s="158">
        <v>2795</v>
      </c>
      <c r="E152" s="158">
        <v>4285</v>
      </c>
      <c r="F152" s="158">
        <v>9392</v>
      </c>
      <c r="G152" s="158">
        <v>9279</v>
      </c>
      <c r="H152" s="158">
        <v>13162</v>
      </c>
      <c r="I152" s="159">
        <f>IFERROR(H152/G152-1,"-")</f>
        <v>0.41847181808384515</v>
      </c>
      <c r="J152" s="160">
        <f>IFERROR(H152/C152-1,"-")</f>
        <v>0.62273455800764399</v>
      </c>
      <c r="K152" s="159">
        <f>H152/H$8</f>
        <v>2.0916665474788602E-2</v>
      </c>
      <c r="L152" s="158">
        <v>47357</v>
      </c>
      <c r="M152" s="158">
        <v>14466</v>
      </c>
      <c r="N152" s="158">
        <v>15072</v>
      </c>
      <c r="O152" s="158">
        <v>30281</v>
      </c>
      <c r="P152" s="158">
        <v>34832</v>
      </c>
      <c r="Q152" s="158">
        <v>38246</v>
      </c>
      <c r="R152" s="159">
        <f>IFERROR(Q152/P152-1,"-")</f>
        <v>9.8013321084060578E-2</v>
      </c>
      <c r="S152" s="160">
        <f>IFERROR(Q152/L152-1,"-")</f>
        <v>-0.19238972063264148</v>
      </c>
      <c r="T152" s="159">
        <f>Q152/Q$8</f>
        <v>1.2938938063875308E-2</v>
      </c>
      <c r="U152" s="158">
        <v>55468</v>
      </c>
      <c r="V152" s="158">
        <v>19357</v>
      </c>
      <c r="W152" s="158">
        <v>39673</v>
      </c>
      <c r="X152" s="158">
        <v>44111</v>
      </c>
      <c r="Y152" s="158">
        <v>51408</v>
      </c>
      <c r="Z152" s="159">
        <f>IFERROR(Y152/X152-1,"-")</f>
        <v>0.16542359048763355</v>
      </c>
      <c r="AA152" s="160">
        <f t="shared" si="132"/>
        <v>-7.3195355880868229E-2</v>
      </c>
      <c r="AB152" s="159">
        <f>Y152/Y$8</f>
        <v>1.4339176986803594E-2</v>
      </c>
    </row>
    <row r="153" spans="1:28" s="56" customFormat="1" x14ac:dyDescent="0.25">
      <c r="B153" s="162" t="s">
        <v>110</v>
      </c>
      <c r="C153" s="163">
        <v>890</v>
      </c>
      <c r="D153" s="163">
        <v>329</v>
      </c>
      <c r="E153" s="163">
        <v>219</v>
      </c>
      <c r="F153" s="163">
        <v>775</v>
      </c>
      <c r="G153" s="163">
        <v>721</v>
      </c>
      <c r="H153" s="163">
        <v>1063</v>
      </c>
      <c r="I153" s="164">
        <f t="shared" ref="I153:I160" si="133">IFERROR(H153/G153-1,"-")</f>
        <v>0.47434119278779474</v>
      </c>
      <c r="J153" s="165">
        <f t="shared" ref="J153:J160" si="134">IFERROR(H153/C153-1,"-")</f>
        <v>0.19438202247191017</v>
      </c>
      <c r="K153" s="164">
        <f t="shared" ref="K153:K160" si="135">H153/H$8</f>
        <v>1.6892885123613647E-3</v>
      </c>
      <c r="L153" s="163">
        <v>16416</v>
      </c>
      <c r="M153" s="163">
        <v>4759</v>
      </c>
      <c r="N153" s="163">
        <v>2100</v>
      </c>
      <c r="O153" s="163">
        <v>14126</v>
      </c>
      <c r="P153" s="163">
        <v>13992</v>
      </c>
      <c r="Q153" s="163">
        <v>15223</v>
      </c>
      <c r="R153" s="164">
        <f t="shared" ref="R153:R160" si="136">IFERROR(Q153/P153-1,"-")</f>
        <v>8.7978845054316857E-2</v>
      </c>
      <c r="S153" s="165">
        <f t="shared" ref="S153:S160" si="137">IFERROR(Q153/L153-1,"-")</f>
        <v>-7.2673001949317695E-2</v>
      </c>
      <c r="T153" s="164">
        <f t="shared" ref="T153:T160" si="138">Q153/Q$8</f>
        <v>5.1500667820523404E-3</v>
      </c>
      <c r="U153" s="163">
        <v>17306</v>
      </c>
      <c r="V153" s="163">
        <v>2319</v>
      </c>
      <c r="W153" s="163">
        <v>14901</v>
      </c>
      <c r="X153" s="163">
        <v>14713</v>
      </c>
      <c r="Y153" s="163">
        <v>16286</v>
      </c>
      <c r="Z153" s="164">
        <f t="shared" ref="Z153:Z160" si="139">IFERROR(Y153/X153-1,"-")</f>
        <v>0.10691225446883701</v>
      </c>
      <c r="AA153" s="165">
        <f t="shared" si="132"/>
        <v>-5.8939096267190516E-2</v>
      </c>
      <c r="AB153" s="164">
        <f t="shared" ref="AB153:AB160" si="140">Y153/Y$8</f>
        <v>4.542636095687118E-3</v>
      </c>
    </row>
    <row r="154" spans="1:28" s="56" customFormat="1" x14ac:dyDescent="0.25">
      <c r="B154" s="162" t="s">
        <v>113</v>
      </c>
      <c r="C154" s="163">
        <v>1519</v>
      </c>
      <c r="D154" s="163">
        <v>495</v>
      </c>
      <c r="E154" s="163">
        <v>685</v>
      </c>
      <c r="F154" s="163">
        <v>1657</v>
      </c>
      <c r="G154" s="163">
        <v>1750</v>
      </c>
      <c r="H154" s="163">
        <v>2133</v>
      </c>
      <c r="I154" s="164">
        <f t="shared" si="133"/>
        <v>0.21885714285714286</v>
      </c>
      <c r="J154" s="165">
        <f t="shared" si="134"/>
        <v>0.40421329822251484</v>
      </c>
      <c r="K154" s="164">
        <f t="shared" si="135"/>
        <v>3.3897012200063883E-3</v>
      </c>
      <c r="L154" s="163">
        <v>11754</v>
      </c>
      <c r="M154" s="163">
        <v>3627</v>
      </c>
      <c r="N154" s="163">
        <v>3670</v>
      </c>
      <c r="O154" s="163">
        <v>5733</v>
      </c>
      <c r="P154" s="163">
        <v>6041</v>
      </c>
      <c r="Q154" s="163">
        <v>5427</v>
      </c>
      <c r="R154" s="164">
        <f t="shared" si="136"/>
        <v>-0.1016388015229267</v>
      </c>
      <c r="S154" s="165">
        <f t="shared" si="137"/>
        <v>-0.53828483920367542</v>
      </c>
      <c r="T154" s="164">
        <f t="shared" si="138"/>
        <v>1.835998976955794E-3</v>
      </c>
      <c r="U154" s="163">
        <v>13273</v>
      </c>
      <c r="V154" s="163">
        <v>4355</v>
      </c>
      <c r="W154" s="163">
        <v>7390</v>
      </c>
      <c r="X154" s="163">
        <v>7791</v>
      </c>
      <c r="Y154" s="163">
        <v>7560</v>
      </c>
      <c r="Z154" s="164">
        <f t="shared" si="139"/>
        <v>-2.9649595687331498E-2</v>
      </c>
      <c r="AA154" s="165">
        <f t="shared" si="132"/>
        <v>-0.43042266254802986</v>
      </c>
      <c r="AB154" s="164">
        <f t="shared" si="140"/>
        <v>2.1087024980593521E-3</v>
      </c>
    </row>
    <row r="155" spans="1:28" x14ac:dyDescent="0.25">
      <c r="A155" s="56"/>
      <c r="B155" s="162" t="s">
        <v>116</v>
      </c>
      <c r="C155" s="163">
        <v>1065</v>
      </c>
      <c r="D155" s="163">
        <v>419</v>
      </c>
      <c r="E155" s="163">
        <v>971</v>
      </c>
      <c r="F155" s="163">
        <v>1784</v>
      </c>
      <c r="G155" s="163">
        <v>1706</v>
      </c>
      <c r="H155" s="163">
        <v>2313</v>
      </c>
      <c r="I155" s="164">
        <f t="shared" si="133"/>
        <v>0.35580304806565066</v>
      </c>
      <c r="J155" s="165">
        <f t="shared" si="134"/>
        <v>1.1718309859154932</v>
      </c>
      <c r="K155" s="164">
        <f t="shared" si="135"/>
        <v>3.6757519558719065E-3</v>
      </c>
      <c r="L155" s="163">
        <v>7415</v>
      </c>
      <c r="M155" s="163">
        <v>1591</v>
      </c>
      <c r="N155" s="163">
        <v>3213</v>
      </c>
      <c r="O155" s="163">
        <v>3172</v>
      </c>
      <c r="P155" s="163">
        <v>5619</v>
      </c>
      <c r="Q155" s="163">
        <v>6975</v>
      </c>
      <c r="R155" s="164">
        <f t="shared" si="136"/>
        <v>0.24132407901761876</v>
      </c>
      <c r="S155" s="165">
        <f t="shared" si="137"/>
        <v>-5.9339177343223248E-2</v>
      </c>
      <c r="T155" s="164">
        <f t="shared" si="138"/>
        <v>2.3597001776795028E-3</v>
      </c>
      <c r="U155" s="163">
        <v>8480</v>
      </c>
      <c r="V155" s="163">
        <v>4184</v>
      </c>
      <c r="W155" s="163">
        <v>4956</v>
      </c>
      <c r="X155" s="163">
        <v>7325</v>
      </c>
      <c r="Y155" s="163">
        <v>9288</v>
      </c>
      <c r="Z155" s="164">
        <f t="shared" si="139"/>
        <v>0.26798634812286681</v>
      </c>
      <c r="AA155" s="165">
        <f t="shared" si="132"/>
        <v>9.5283018867924563E-2</v>
      </c>
      <c r="AB155" s="164">
        <f t="shared" si="140"/>
        <v>2.5906916404729182E-3</v>
      </c>
    </row>
    <row r="156" spans="1:28" x14ac:dyDescent="0.25">
      <c r="A156" s="56"/>
      <c r="B156" s="162" t="s">
        <v>123</v>
      </c>
      <c r="C156" s="163">
        <v>391</v>
      </c>
      <c r="D156" s="163">
        <v>223</v>
      </c>
      <c r="E156" s="163">
        <v>186</v>
      </c>
      <c r="F156" s="163">
        <v>568</v>
      </c>
      <c r="G156" s="163">
        <v>466</v>
      </c>
      <c r="H156" s="163">
        <v>668</v>
      </c>
      <c r="I156" s="164">
        <f t="shared" si="133"/>
        <v>0.43347639484978551</v>
      </c>
      <c r="J156" s="165">
        <f t="shared" si="134"/>
        <v>0.70843989769820981</v>
      </c>
      <c r="K156" s="164">
        <f t="shared" si="135"/>
        <v>1.0615660642120336E-3</v>
      </c>
      <c r="L156" s="163">
        <v>801</v>
      </c>
      <c r="M156" s="163">
        <v>316</v>
      </c>
      <c r="N156" s="163">
        <v>411</v>
      </c>
      <c r="O156" s="163">
        <v>677</v>
      </c>
      <c r="P156" s="163">
        <v>644</v>
      </c>
      <c r="Q156" s="163">
        <v>791</v>
      </c>
      <c r="R156" s="164">
        <f t="shared" si="136"/>
        <v>0.22826086956521729</v>
      </c>
      <c r="S156" s="165">
        <f t="shared" si="137"/>
        <v>-1.2484394506866447E-2</v>
      </c>
      <c r="T156" s="164">
        <f t="shared" si="138"/>
        <v>2.6760184093827769E-4</v>
      </c>
      <c r="U156" s="163">
        <v>1192</v>
      </c>
      <c r="V156" s="163">
        <v>597</v>
      </c>
      <c r="W156" s="163">
        <v>1245</v>
      </c>
      <c r="X156" s="163">
        <v>1110</v>
      </c>
      <c r="Y156" s="163">
        <v>1459</v>
      </c>
      <c r="Z156" s="164">
        <f t="shared" si="139"/>
        <v>0.31441441441441431</v>
      </c>
      <c r="AA156" s="165">
        <f t="shared" si="132"/>
        <v>0.22399328859060397</v>
      </c>
      <c r="AB156" s="164">
        <f t="shared" si="140"/>
        <v>4.069572678133062E-4</v>
      </c>
    </row>
    <row r="157" spans="1:28" x14ac:dyDescent="0.25">
      <c r="A157" s="56"/>
      <c r="B157" s="162" t="s">
        <v>119</v>
      </c>
      <c r="C157" s="163">
        <v>347</v>
      </c>
      <c r="D157" s="163">
        <v>180</v>
      </c>
      <c r="E157" s="163">
        <v>204</v>
      </c>
      <c r="F157" s="163">
        <v>445</v>
      </c>
      <c r="G157" s="163">
        <v>404</v>
      </c>
      <c r="H157" s="163">
        <v>537</v>
      </c>
      <c r="I157" s="164">
        <f t="shared" si="133"/>
        <v>0.32920792079207928</v>
      </c>
      <c r="J157" s="165">
        <f t="shared" si="134"/>
        <v>0.54755043227665712</v>
      </c>
      <c r="K157" s="164">
        <f t="shared" si="135"/>
        <v>8.5338469533212879E-4</v>
      </c>
      <c r="L157" s="163">
        <v>2142</v>
      </c>
      <c r="M157" s="163">
        <v>943</v>
      </c>
      <c r="N157" s="163">
        <v>1025</v>
      </c>
      <c r="O157" s="163">
        <v>2104</v>
      </c>
      <c r="P157" s="163">
        <v>2001</v>
      </c>
      <c r="Q157" s="163">
        <v>2257</v>
      </c>
      <c r="R157" s="164">
        <f t="shared" si="136"/>
        <v>0.12793603198400794</v>
      </c>
      <c r="S157" s="165">
        <f t="shared" si="137"/>
        <v>5.3688141923436072E-2</v>
      </c>
      <c r="T157" s="164">
        <f t="shared" si="138"/>
        <v>7.6356176358747499E-4</v>
      </c>
      <c r="U157" s="163">
        <v>2489</v>
      </c>
      <c r="V157" s="163">
        <v>1229</v>
      </c>
      <c r="W157" s="163">
        <v>2549</v>
      </c>
      <c r="X157" s="163">
        <v>2405</v>
      </c>
      <c r="Y157" s="163">
        <v>2794</v>
      </c>
      <c r="Z157" s="164">
        <f t="shared" si="139"/>
        <v>0.1617463617463617</v>
      </c>
      <c r="AA157" s="165">
        <f t="shared" si="132"/>
        <v>0.12253917235837686</v>
      </c>
      <c r="AB157" s="164">
        <f t="shared" si="140"/>
        <v>7.7932735179600922E-4</v>
      </c>
    </row>
    <row r="158" spans="1:28" x14ac:dyDescent="0.25">
      <c r="A158" s="56"/>
      <c r="B158" s="162" t="s">
        <v>128</v>
      </c>
      <c r="C158" s="163">
        <v>129</v>
      </c>
      <c r="D158" s="163">
        <v>46</v>
      </c>
      <c r="E158" s="163">
        <v>33</v>
      </c>
      <c r="F158" s="163">
        <v>88</v>
      </c>
      <c r="G158" s="163">
        <v>82</v>
      </c>
      <c r="H158" s="163">
        <v>79</v>
      </c>
      <c r="I158" s="164">
        <f t="shared" si="133"/>
        <v>-3.6585365853658569E-2</v>
      </c>
      <c r="J158" s="165">
        <f t="shared" si="134"/>
        <v>-0.38759689922480622</v>
      </c>
      <c r="K158" s="164">
        <f t="shared" si="135"/>
        <v>1.2554448962986625E-4</v>
      </c>
      <c r="L158" s="163">
        <v>211</v>
      </c>
      <c r="M158" s="163">
        <v>172</v>
      </c>
      <c r="N158" s="163">
        <v>83</v>
      </c>
      <c r="O158" s="163">
        <v>215</v>
      </c>
      <c r="P158" s="163">
        <v>207</v>
      </c>
      <c r="Q158" s="163">
        <v>220</v>
      </c>
      <c r="R158" s="164">
        <f t="shared" si="136"/>
        <v>6.2801932367149815E-2</v>
      </c>
      <c r="S158" s="165">
        <f t="shared" si="137"/>
        <v>4.2654028436019065E-2</v>
      </c>
      <c r="T158" s="164">
        <f t="shared" si="138"/>
        <v>7.4427819224299736E-5</v>
      </c>
      <c r="U158" s="163">
        <v>340</v>
      </c>
      <c r="V158" s="163">
        <v>116</v>
      </c>
      <c r="W158" s="163">
        <v>303</v>
      </c>
      <c r="X158" s="163">
        <v>289</v>
      </c>
      <c r="Y158" s="163">
        <v>299</v>
      </c>
      <c r="Z158" s="164">
        <f t="shared" si="139"/>
        <v>3.460207612456756E-2</v>
      </c>
      <c r="AA158" s="165">
        <f t="shared" si="132"/>
        <v>-0.12058823529411766</v>
      </c>
      <c r="AB158" s="164">
        <f t="shared" si="140"/>
        <v>8.33997416560511E-5</v>
      </c>
    </row>
    <row r="159" spans="1:28" x14ac:dyDescent="0.25">
      <c r="A159" s="56"/>
      <c r="B159" s="162" t="s">
        <v>131</v>
      </c>
      <c r="C159" s="163">
        <v>131</v>
      </c>
      <c r="D159" s="163">
        <v>59</v>
      </c>
      <c r="E159" s="163">
        <v>34</v>
      </c>
      <c r="F159" s="163">
        <v>77</v>
      </c>
      <c r="G159" s="163">
        <v>84</v>
      </c>
      <c r="H159" s="163">
        <v>77</v>
      </c>
      <c r="I159" s="164">
        <f t="shared" si="133"/>
        <v>-8.333333333333337E-2</v>
      </c>
      <c r="J159" s="165">
        <f t="shared" si="134"/>
        <v>-0.41221374045801529</v>
      </c>
      <c r="K159" s="164">
        <f t="shared" si="135"/>
        <v>1.2236614812024938E-4</v>
      </c>
      <c r="L159" s="163">
        <v>518</v>
      </c>
      <c r="M159" s="163">
        <v>224</v>
      </c>
      <c r="N159" s="163">
        <v>104</v>
      </c>
      <c r="O159" s="163">
        <v>378</v>
      </c>
      <c r="P159" s="163">
        <v>515</v>
      </c>
      <c r="Q159" s="163">
        <v>353</v>
      </c>
      <c r="R159" s="164">
        <f t="shared" si="136"/>
        <v>-0.31456310679611654</v>
      </c>
      <c r="S159" s="165">
        <f t="shared" si="137"/>
        <v>-0.31853281853281856</v>
      </c>
      <c r="T159" s="164">
        <f t="shared" si="138"/>
        <v>1.1942281902808093E-4</v>
      </c>
      <c r="U159" s="163">
        <v>649</v>
      </c>
      <c r="V159" s="163">
        <v>138</v>
      </c>
      <c r="W159" s="163">
        <v>455</v>
      </c>
      <c r="X159" s="163">
        <v>599</v>
      </c>
      <c r="Y159" s="163">
        <v>430</v>
      </c>
      <c r="Z159" s="164">
        <f t="shared" si="139"/>
        <v>-0.28213689482470783</v>
      </c>
      <c r="AA159" s="165">
        <f t="shared" si="132"/>
        <v>-0.33744221879815095</v>
      </c>
      <c r="AB159" s="164">
        <f t="shared" si="140"/>
        <v>1.1993942779967214E-4</v>
      </c>
    </row>
    <row r="160" spans="1:28" x14ac:dyDescent="0.25">
      <c r="A160" s="56"/>
      <c r="B160" s="168" t="s">
        <v>145</v>
      </c>
      <c r="C160" s="169">
        <f t="shared" ref="C160:H160" si="141">C152-SUM(C153:C159)</f>
        <v>3639</v>
      </c>
      <c r="D160" s="169">
        <f t="shared" si="141"/>
        <v>1044</v>
      </c>
      <c r="E160" s="169">
        <f t="shared" si="141"/>
        <v>1953</v>
      </c>
      <c r="F160" s="169">
        <f t="shared" si="141"/>
        <v>3998</v>
      </c>
      <c r="G160" s="169">
        <f t="shared" si="141"/>
        <v>4066</v>
      </c>
      <c r="H160" s="169">
        <f t="shared" si="141"/>
        <v>6292</v>
      </c>
      <c r="I160" s="170">
        <f t="shared" si="133"/>
        <v>0.54746679783571084</v>
      </c>
      <c r="J160" s="171">
        <f t="shared" si="134"/>
        <v>0.72904644133003571</v>
      </c>
      <c r="K160" s="170">
        <f t="shared" si="135"/>
        <v>9.9990623892546628E-3</v>
      </c>
      <c r="L160" s="169">
        <f t="shared" ref="L160:Q160" si="142">L152-SUM(L153:L159)</f>
        <v>8100</v>
      </c>
      <c r="M160" s="169">
        <f t="shared" si="142"/>
        <v>2834</v>
      </c>
      <c r="N160" s="169">
        <f t="shared" si="142"/>
        <v>4466</v>
      </c>
      <c r="O160" s="169">
        <f t="shared" si="142"/>
        <v>3876</v>
      </c>
      <c r="P160" s="169">
        <f t="shared" si="142"/>
        <v>5813</v>
      </c>
      <c r="Q160" s="169">
        <f t="shared" si="142"/>
        <v>7000</v>
      </c>
      <c r="R160" s="170">
        <f t="shared" si="136"/>
        <v>0.2041974883880957</v>
      </c>
      <c r="S160" s="171">
        <f t="shared" si="137"/>
        <v>-0.13580246913580252</v>
      </c>
      <c r="T160" s="170">
        <f t="shared" si="138"/>
        <v>2.368157884409537E-3</v>
      </c>
      <c r="U160" s="169">
        <f>U152-SUM(U153:U159)</f>
        <v>11739</v>
      </c>
      <c r="V160" s="169">
        <f>V152-SUM(V153:V159)</f>
        <v>6419</v>
      </c>
      <c r="W160" s="169">
        <f>W152-SUM(W153:W159)</f>
        <v>7874</v>
      </c>
      <c r="X160" s="169">
        <f>X152-SUM(X153:X159)</f>
        <v>9879</v>
      </c>
      <c r="Y160" s="169">
        <f>Y152-SUM(Y153:Y159)</f>
        <v>13292</v>
      </c>
      <c r="Z160" s="170">
        <f t="shared" si="139"/>
        <v>0.34548031177244654</v>
      </c>
      <c r="AA160" s="171">
        <f t="shared" si="132"/>
        <v>0.13229406252662068</v>
      </c>
      <c r="AB160" s="170">
        <f t="shared" si="140"/>
        <v>3.7075229635191677E-3</v>
      </c>
    </row>
    <row r="161" spans="1:28" ht="6" customHeight="1" x14ac:dyDescent="0.25">
      <c r="A161" s="56"/>
      <c r="C161" s="79"/>
      <c r="D161" s="79"/>
      <c r="E161" s="79"/>
      <c r="F161" s="79"/>
      <c r="G161" s="79"/>
      <c r="H161" s="79"/>
      <c r="I161" s="79"/>
      <c r="L161" s="79"/>
      <c r="M161" s="79"/>
      <c r="N161" s="79"/>
      <c r="O161" s="79"/>
      <c r="P161" s="79"/>
      <c r="Q161" s="79"/>
      <c r="R161" s="79"/>
      <c r="U161" s="79"/>
      <c r="V161" s="79"/>
      <c r="W161" s="79"/>
      <c r="X161" s="79"/>
      <c r="Y161" s="79"/>
      <c r="Z161" s="79"/>
    </row>
    <row r="162" spans="1:28" ht="6" customHeight="1" x14ac:dyDescent="0.25">
      <c r="A162" s="56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7106-2B5D-4BF4-9263-58E2C07D81F9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1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4" customFormat="1" ht="72" customHeight="1" x14ac:dyDescent="0.25">
      <c r="B7" s="145"/>
      <c r="C7" s="182">
        <f>D7-1</f>
        <v>2019</v>
      </c>
      <c r="D7" s="182">
        <f>E7-1</f>
        <v>2020</v>
      </c>
      <c r="E7" s="182">
        <f>F7-1</f>
        <v>2021</v>
      </c>
      <c r="F7" s="182">
        <f>G7-1</f>
        <v>2022</v>
      </c>
      <c r="G7" s="182">
        <v>2023</v>
      </c>
      <c r="H7" s="173" t="str">
        <f>CONCATENATE("var. ",RIGHT(G7,2),"/",RIGHT(F7,2))</f>
        <v>var. 23/22</v>
      </c>
      <c r="I7" s="173" t="str">
        <f>CONCATENATE("var. ",RIGHT(G7,2),"/",RIGHT(C7,2))</f>
        <v>var. 23/19</v>
      </c>
      <c r="J7" s="173" t="str">
        <f>CONCATENATE("Cuota s/ total lugares de residencia ",RIGHT(G7,4))</f>
        <v>Cuota s/ total lugares de residencia 2023</v>
      </c>
      <c r="K7" s="182">
        <f>L7-1</f>
        <v>2019</v>
      </c>
      <c r="L7" s="182">
        <f>M7-1</f>
        <v>2020</v>
      </c>
      <c r="M7" s="182">
        <f>N7-1</f>
        <v>2021</v>
      </c>
      <c r="N7" s="182">
        <f>O7-1</f>
        <v>2022</v>
      </c>
      <c r="O7" s="182">
        <v>2023</v>
      </c>
      <c r="P7" s="173" t="str">
        <f>CONCATENATE("var. ",RIGHT(O7,2),"/",RIGHT(N7,2))</f>
        <v>var. 23/22</v>
      </c>
      <c r="Q7" s="173" t="str">
        <f>CONCATENATE("var. ",RIGHT(O7,2),"/",RIGHT(K7,2))</f>
        <v>var. 23/19</v>
      </c>
      <c r="R7" s="173" t="str">
        <f>CONCATENATE("Cuota s/ total lugares de residencia ",RIGHT(O7,4))</f>
        <v>Cuota s/ total lugares de residencia 2023</v>
      </c>
      <c r="S7" s="182">
        <f>T7-1</f>
        <v>2019</v>
      </c>
      <c r="T7" s="182">
        <f>U7-1</f>
        <v>2020</v>
      </c>
      <c r="U7" s="182">
        <f>V7-1</f>
        <v>2021</v>
      </c>
      <c r="V7" s="182">
        <f>W7-1</f>
        <v>2022</v>
      </c>
      <c r="W7" s="182">
        <v>2023</v>
      </c>
      <c r="X7" s="173" t="str">
        <f>CONCATENATE("var. ",RIGHT(W7,2),"/",RIGHT(V7,2))</f>
        <v>var. 23/22</v>
      </c>
      <c r="Y7" s="173" t="str">
        <f>CONCATENATE("var. ",RIGHT(W7,2),"/",RIGHT(S7,2))</f>
        <v>var. 23/19</v>
      </c>
      <c r="Z7" s="173" t="str">
        <f>CONCATENATE("Cuota s/ total lugares de residencia ",RIGHT(U7,4))</f>
        <v>Cuota s/ total lugares de residencia 2021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6">
        <f>C10+C13</f>
        <v>742048</v>
      </c>
      <c r="D9" s="176">
        <f>D10+D13</f>
        <v>244233</v>
      </c>
      <c r="E9" s="176">
        <f>E10+E13</f>
        <v>332855</v>
      </c>
      <c r="F9" s="176">
        <f>F10+F13</f>
        <v>672483</v>
      </c>
      <c r="G9" s="176">
        <f>G10+G13</f>
        <v>738404</v>
      </c>
      <c r="H9" s="177">
        <f>IFERROR(G9/F9-1,"-")</f>
        <v>9.8026269809050826E-2</v>
      </c>
      <c r="I9" s="177">
        <f>IFERROR(G9/C9-1,"-")</f>
        <v>-4.9107335374530825E-3</v>
      </c>
      <c r="J9" s="177">
        <f>G9/G$9</f>
        <v>1</v>
      </c>
      <c r="K9" s="176">
        <f>K10+K13</f>
        <v>2826140</v>
      </c>
      <c r="L9" s="176">
        <f>L10+L13</f>
        <v>956053</v>
      </c>
      <c r="M9" s="176">
        <f>M10+M13</f>
        <v>1525176</v>
      </c>
      <c r="N9" s="176">
        <f>N10+N13</f>
        <v>3104390</v>
      </c>
      <c r="O9" s="176">
        <f>O10+O13</f>
        <v>3350154</v>
      </c>
      <c r="P9" s="177">
        <f>IFERROR(O9/N9-1,"-")</f>
        <v>7.9166599557400907E-2</v>
      </c>
      <c r="Q9" s="177">
        <f>IFERROR(O9/K9-1,"-")</f>
        <v>0.18541685832973598</v>
      </c>
      <c r="R9" s="177">
        <f>O9/O$9</f>
        <v>1</v>
      </c>
      <c r="S9" s="176">
        <f>S10+S13</f>
        <v>3568188</v>
      </c>
      <c r="T9" s="176">
        <f>T10+T13</f>
        <v>1200286</v>
      </c>
      <c r="U9" s="176">
        <f>U10+U13</f>
        <v>1858031</v>
      </c>
      <c r="V9" s="176">
        <f>V10+V13</f>
        <v>3776873</v>
      </c>
      <c r="W9" s="176">
        <f>W10+W13</f>
        <v>4088558</v>
      </c>
      <c r="X9" s="177">
        <f>IFERROR(W9/V9-1,"-")</f>
        <v>8.2524617587088622E-2</v>
      </c>
      <c r="Y9" s="177">
        <f>IFERROR(W9/S9-1,"-")</f>
        <v>0.14583592568552994</v>
      </c>
      <c r="Z9" s="177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188231</v>
      </c>
      <c r="D10" s="158">
        <v>79595</v>
      </c>
      <c r="E10" s="158">
        <v>119848</v>
      </c>
      <c r="F10" s="158">
        <v>173672</v>
      </c>
      <c r="G10" s="158">
        <v>206738</v>
      </c>
      <c r="H10" s="159">
        <f>IFERROR(G10/F10-1,"-")</f>
        <v>0.1903933852319315</v>
      </c>
      <c r="I10" s="160">
        <f t="shared" ref="I10:I73" si="1">IFERROR(G10/C10-1,"-")</f>
        <v>9.8320680440522557E-2</v>
      </c>
      <c r="J10" s="159">
        <f>G10/G$9</f>
        <v>0.27997952340453192</v>
      </c>
      <c r="K10" s="158">
        <v>674588</v>
      </c>
      <c r="L10" s="158">
        <v>297299</v>
      </c>
      <c r="M10" s="158">
        <v>549418</v>
      </c>
      <c r="N10" s="158">
        <v>688398</v>
      </c>
      <c r="O10" s="158">
        <v>674557</v>
      </c>
      <c r="P10" s="159">
        <f>IFERROR(O10/N10-1,"-")</f>
        <v>-2.0106101412264432E-2</v>
      </c>
      <c r="Q10" s="160">
        <f t="shared" ref="Q10:Q21" si="2">IFERROR(O10/K10-1,"-")</f>
        <v>-4.5953974870616143E-5</v>
      </c>
      <c r="R10" s="159">
        <f>O10/O$9</f>
        <v>0.20135104236999254</v>
      </c>
      <c r="S10" s="158">
        <v>862819</v>
      </c>
      <c r="T10" s="158">
        <v>376894</v>
      </c>
      <c r="U10" s="158">
        <v>669266</v>
      </c>
      <c r="V10" s="158">
        <v>862070</v>
      </c>
      <c r="W10" s="158">
        <v>881295</v>
      </c>
      <c r="X10" s="159">
        <f>IFERROR(W10/V10-1,"-")</f>
        <v>2.2300973238832178E-2</v>
      </c>
      <c r="Y10" s="160">
        <f t="shared" ref="Y10:Y21" si="3">IFERROR(W10/S10-1,"-")</f>
        <v>2.1413529372904305E-2</v>
      </c>
      <c r="Z10" s="159">
        <f t="shared" si="0"/>
        <v>0.36020174044458891</v>
      </c>
    </row>
    <row r="11" spans="1:26" x14ac:dyDescent="0.25">
      <c r="A11" s="161" t="s">
        <v>103</v>
      </c>
      <c r="B11" s="162" t="s">
        <v>103</v>
      </c>
      <c r="C11" s="163">
        <v>91591</v>
      </c>
      <c r="D11" s="163">
        <v>38726</v>
      </c>
      <c r="E11" s="163">
        <v>76913</v>
      </c>
      <c r="F11" s="163">
        <v>97401</v>
      </c>
      <c r="G11" s="163">
        <v>116854</v>
      </c>
      <c r="H11" s="164">
        <f>IFERROR(G11/F11-1,"-")</f>
        <v>0.19972074208683699</v>
      </c>
      <c r="I11" s="165">
        <f t="shared" si="1"/>
        <v>0.27582404384710291</v>
      </c>
      <c r="J11" s="164">
        <f>G11/G$9</f>
        <v>0.15825212214451709</v>
      </c>
      <c r="K11" s="163">
        <v>220823</v>
      </c>
      <c r="L11" s="163">
        <v>112436</v>
      </c>
      <c r="M11" s="163">
        <v>248239</v>
      </c>
      <c r="N11" s="163">
        <v>235468</v>
      </c>
      <c r="O11" s="163">
        <v>223216</v>
      </c>
      <c r="P11" s="164">
        <f>IFERROR(O11/N11-1,"-")</f>
        <v>-5.2032547947067131E-2</v>
      </c>
      <c r="Q11" s="165">
        <f t="shared" si="2"/>
        <v>1.083673349243508E-2</v>
      </c>
      <c r="R11" s="164">
        <f>O11/O$9</f>
        <v>6.6628578865329774E-2</v>
      </c>
      <c r="S11" s="163">
        <v>312414</v>
      </c>
      <c r="T11" s="163">
        <v>151162</v>
      </c>
      <c r="U11" s="163">
        <v>325152</v>
      </c>
      <c r="V11" s="163">
        <v>332869</v>
      </c>
      <c r="W11" s="163">
        <v>340070</v>
      </c>
      <c r="X11" s="164">
        <f>IFERROR(W11/V11-1,"-")</f>
        <v>2.1633134956995148E-2</v>
      </c>
      <c r="Y11" s="165">
        <f t="shared" si="3"/>
        <v>8.8523561684175522E-2</v>
      </c>
      <c r="Z11" s="164">
        <f t="shared" si="0"/>
        <v>0.17499815665077709</v>
      </c>
    </row>
    <row r="12" spans="1:26" x14ac:dyDescent="0.25">
      <c r="A12" s="161" t="s">
        <v>100</v>
      </c>
      <c r="B12" s="162" t="s">
        <v>100</v>
      </c>
      <c r="C12" s="163">
        <v>96640</v>
      </c>
      <c r="D12" s="163">
        <v>40869</v>
      </c>
      <c r="E12" s="163">
        <v>42935</v>
      </c>
      <c r="F12" s="163">
        <v>76271</v>
      </c>
      <c r="G12" s="163">
        <v>89884</v>
      </c>
      <c r="H12" s="164">
        <f>IFERROR(G12/F12-1,"-")</f>
        <v>0.17848199184486901</v>
      </c>
      <c r="I12" s="165">
        <f t="shared" si="1"/>
        <v>-6.990894039735096E-2</v>
      </c>
      <c r="J12" s="164">
        <f>G12/G$9</f>
        <v>0.12172740126001484</v>
      </c>
      <c r="K12" s="163">
        <v>453765</v>
      </c>
      <c r="L12" s="163">
        <v>184863</v>
      </c>
      <c r="M12" s="163">
        <v>301179</v>
      </c>
      <c r="N12" s="163">
        <v>452930</v>
      </c>
      <c r="O12" s="163">
        <v>451341</v>
      </c>
      <c r="P12" s="164">
        <f>IFERROR(O12/N12-1,"-")</f>
        <v>-3.5082683858432828E-3</v>
      </c>
      <c r="Q12" s="165">
        <f t="shared" si="2"/>
        <v>-5.3419721662093522E-3</v>
      </c>
      <c r="R12" s="164">
        <f>O12/O$9</f>
        <v>0.13472246350466277</v>
      </c>
      <c r="S12" s="163">
        <v>550405</v>
      </c>
      <c r="T12" s="163">
        <v>225732</v>
      </c>
      <c r="U12" s="163">
        <v>344114</v>
      </c>
      <c r="V12" s="163">
        <v>529201</v>
      </c>
      <c r="W12" s="163">
        <v>541225</v>
      </c>
      <c r="X12" s="164">
        <f>IFERROR(W12/V12-1,"-")</f>
        <v>2.272104550066989E-2</v>
      </c>
      <c r="Y12" s="165">
        <f t="shared" si="3"/>
        <v>-1.6678627556072301E-2</v>
      </c>
      <c r="Z12" s="164">
        <f t="shared" si="0"/>
        <v>0.18520358379381183</v>
      </c>
    </row>
    <row r="13" spans="1:26" x14ac:dyDescent="0.25">
      <c r="A13" s="1" t="s">
        <v>146</v>
      </c>
      <c r="B13" s="157" t="s">
        <v>107</v>
      </c>
      <c r="C13" s="158">
        <v>553817</v>
      </c>
      <c r="D13" s="158">
        <v>164638</v>
      </c>
      <c r="E13" s="158">
        <v>213007</v>
      </c>
      <c r="F13" s="158">
        <v>498811</v>
      </c>
      <c r="G13" s="158">
        <v>531666</v>
      </c>
      <c r="H13" s="159">
        <f>IFERROR(G13/F13-1,"-")</f>
        <v>6.5866630848157026E-2</v>
      </c>
      <c r="I13" s="160">
        <f t="shared" si="1"/>
        <v>-3.999696650698692E-2</v>
      </c>
      <c r="J13" s="159">
        <f>G13/G$9</f>
        <v>0.72002047659546808</v>
      </c>
      <c r="K13" s="158">
        <v>2151552</v>
      </c>
      <c r="L13" s="158">
        <v>658754</v>
      </c>
      <c r="M13" s="158">
        <v>975758</v>
      </c>
      <c r="N13" s="158">
        <v>2415992</v>
      </c>
      <c r="O13" s="158">
        <v>2675597</v>
      </c>
      <c r="P13" s="159">
        <f>IFERROR(O13/N13-1,"-")</f>
        <v>0.10745275646608099</v>
      </c>
      <c r="Q13" s="160">
        <f t="shared" si="2"/>
        <v>0.24356603977036118</v>
      </c>
      <c r="R13" s="159">
        <f>O13/O$9</f>
        <v>0.79864895763000743</v>
      </c>
      <c r="S13" s="158">
        <v>2705369</v>
      </c>
      <c r="T13" s="158">
        <v>823392</v>
      </c>
      <c r="U13" s="158">
        <v>1188765</v>
      </c>
      <c r="V13" s="158">
        <v>2914803</v>
      </c>
      <c r="W13" s="158">
        <v>3207263</v>
      </c>
      <c r="X13" s="159">
        <f>IFERROR(W13/V13-1,"-")</f>
        <v>0.10033611190876357</v>
      </c>
      <c r="Y13" s="160">
        <f t="shared" si="3"/>
        <v>0.18551776116307983</v>
      </c>
      <c r="Z13" s="159">
        <f t="shared" si="0"/>
        <v>0.63979825955541103</v>
      </c>
    </row>
    <row r="14" spans="1:26" x14ac:dyDescent="0.25">
      <c r="A14" s="161" t="s">
        <v>110</v>
      </c>
      <c r="B14" s="162" t="s">
        <v>110</v>
      </c>
      <c r="C14" s="163">
        <v>196809</v>
      </c>
      <c r="D14" s="163">
        <v>55984</v>
      </c>
      <c r="E14" s="163">
        <v>51463</v>
      </c>
      <c r="F14" s="163">
        <v>185404</v>
      </c>
      <c r="G14" s="163">
        <v>205688</v>
      </c>
      <c r="H14" s="164">
        <f t="shared" ref="H14:H21" si="4">IFERROR(G14/F14-1,"-")</f>
        <v>0.1094043278462169</v>
      </c>
      <c r="I14" s="165">
        <f t="shared" si="1"/>
        <v>4.5114806741561653E-2</v>
      </c>
      <c r="J14" s="164">
        <f t="shared" ref="J14:J21" si="5">G14/G$9</f>
        <v>0.27855753760813862</v>
      </c>
      <c r="K14" s="163">
        <v>957287</v>
      </c>
      <c r="L14" s="163">
        <v>260474</v>
      </c>
      <c r="M14" s="163">
        <v>284717</v>
      </c>
      <c r="N14" s="163">
        <v>1132692</v>
      </c>
      <c r="O14" s="163">
        <v>1254072</v>
      </c>
      <c r="P14" s="164">
        <f t="shared" ref="P14:P21" si="6">IFERROR(O14/N14-1,"-")</f>
        <v>0.10716064031528427</v>
      </c>
      <c r="Q14" s="165">
        <f t="shared" si="2"/>
        <v>0.31002719142744017</v>
      </c>
      <c r="R14" s="164">
        <f t="shared" ref="R14:R21" si="7">O14/O$9</f>
        <v>0.37433264261881694</v>
      </c>
      <c r="S14" s="163">
        <v>1154096</v>
      </c>
      <c r="T14" s="163">
        <v>316458</v>
      </c>
      <c r="U14" s="163">
        <v>336180</v>
      </c>
      <c r="V14" s="163">
        <v>1318096</v>
      </c>
      <c r="W14" s="163">
        <v>1459760</v>
      </c>
      <c r="X14" s="164">
        <f t="shared" ref="X14:X21" si="8">IFERROR(W14/V14-1,"-")</f>
        <v>0.10747623845304144</v>
      </c>
      <c r="Y14" s="165">
        <f t="shared" si="3"/>
        <v>0.26485145083251305</v>
      </c>
      <c r="Z14" s="164">
        <f t="shared" si="0"/>
        <v>0.18093347204648361</v>
      </c>
    </row>
    <row r="15" spans="1:26" x14ac:dyDescent="0.25">
      <c r="A15" s="161" t="s">
        <v>113</v>
      </c>
      <c r="B15" s="162" t="s">
        <v>113</v>
      </c>
      <c r="C15" s="163">
        <v>82343</v>
      </c>
      <c r="D15" s="163">
        <v>24167</v>
      </c>
      <c r="E15" s="163">
        <v>38221</v>
      </c>
      <c r="F15" s="163">
        <v>64721</v>
      </c>
      <c r="G15" s="163">
        <v>72627</v>
      </c>
      <c r="H15" s="164">
        <f t="shared" si="4"/>
        <v>0.12215509649109246</v>
      </c>
      <c r="I15" s="165">
        <f t="shared" si="1"/>
        <v>-0.11799424359083344</v>
      </c>
      <c r="J15" s="164">
        <f t="shared" si="5"/>
        <v>9.8356726128244157E-2</v>
      </c>
      <c r="K15" s="163">
        <v>333618</v>
      </c>
      <c r="L15" s="163">
        <v>92917</v>
      </c>
      <c r="M15" s="163">
        <v>156330</v>
      </c>
      <c r="N15" s="163">
        <v>274306</v>
      </c>
      <c r="O15" s="163">
        <v>309168</v>
      </c>
      <c r="P15" s="164">
        <f t="shared" si="6"/>
        <v>0.12709164218063029</v>
      </c>
      <c r="Q15" s="165">
        <f t="shared" si="2"/>
        <v>-7.3287412549682518E-2</v>
      </c>
      <c r="R15" s="164">
        <f t="shared" si="7"/>
        <v>9.228471288185558E-2</v>
      </c>
      <c r="S15" s="163">
        <v>415961</v>
      </c>
      <c r="T15" s="163">
        <v>117084</v>
      </c>
      <c r="U15" s="163">
        <v>194551</v>
      </c>
      <c r="V15" s="163">
        <v>339027</v>
      </c>
      <c r="W15" s="163">
        <v>381795</v>
      </c>
      <c r="X15" s="164">
        <f t="shared" si="8"/>
        <v>0.126149244750418</v>
      </c>
      <c r="Y15" s="165">
        <f t="shared" si="3"/>
        <v>-8.213750808369058E-2</v>
      </c>
      <c r="Z15" s="164">
        <f t="shared" si="0"/>
        <v>0.10470815610719089</v>
      </c>
    </row>
    <row r="16" spans="1:26" x14ac:dyDescent="0.25">
      <c r="A16" s="161" t="s">
        <v>116</v>
      </c>
      <c r="B16" s="162" t="s">
        <v>116</v>
      </c>
      <c r="C16" s="163">
        <v>31220</v>
      </c>
      <c r="D16" s="163">
        <v>11046</v>
      </c>
      <c r="E16" s="163">
        <v>21498</v>
      </c>
      <c r="F16" s="163">
        <v>31998</v>
      </c>
      <c r="G16" s="163">
        <v>34482</v>
      </c>
      <c r="H16" s="164">
        <f t="shared" si="4"/>
        <v>7.7629851865741673E-2</v>
      </c>
      <c r="I16" s="165">
        <f t="shared" si="1"/>
        <v>0.10448430493273553</v>
      </c>
      <c r="J16" s="164">
        <f t="shared" si="5"/>
        <v>4.6698013553556045E-2</v>
      </c>
      <c r="K16" s="163">
        <v>107850</v>
      </c>
      <c r="L16" s="163">
        <v>37740</v>
      </c>
      <c r="M16" s="163">
        <v>83736</v>
      </c>
      <c r="N16" s="163">
        <v>134432</v>
      </c>
      <c r="O16" s="163">
        <v>142823</v>
      </c>
      <c r="P16" s="164">
        <f t="shared" si="6"/>
        <v>6.2418174244227576E-2</v>
      </c>
      <c r="Q16" s="165">
        <f t="shared" si="2"/>
        <v>0.32427445526193788</v>
      </c>
      <c r="R16" s="164">
        <f t="shared" si="7"/>
        <v>4.2631771554382275E-2</v>
      </c>
      <c r="S16" s="163">
        <v>139070</v>
      </c>
      <c r="T16" s="163">
        <v>48786</v>
      </c>
      <c r="U16" s="163">
        <v>105234</v>
      </c>
      <c r="V16" s="163">
        <v>166430</v>
      </c>
      <c r="W16" s="163">
        <v>177305</v>
      </c>
      <c r="X16" s="164">
        <f t="shared" si="8"/>
        <v>6.5342786757195181E-2</v>
      </c>
      <c r="Y16" s="165">
        <f t="shared" si="3"/>
        <v>0.27493348673329976</v>
      </c>
      <c r="Z16" s="164">
        <f t="shared" si="0"/>
        <v>5.6637375802664217E-2</v>
      </c>
    </row>
    <row r="17" spans="1:26" x14ac:dyDescent="0.25">
      <c r="A17" s="161" t="s">
        <v>123</v>
      </c>
      <c r="B17" s="162" t="s">
        <v>123</v>
      </c>
      <c r="C17" s="163">
        <v>15420</v>
      </c>
      <c r="D17" s="163">
        <v>4317</v>
      </c>
      <c r="E17" s="163">
        <v>10076</v>
      </c>
      <c r="F17" s="163">
        <v>19335</v>
      </c>
      <c r="G17" s="163">
        <v>14809</v>
      </c>
      <c r="H17" s="164">
        <f t="shared" si="4"/>
        <v>-0.23408326868373419</v>
      </c>
      <c r="I17" s="165">
        <f t="shared" si="1"/>
        <v>-3.9623865110246403E-2</v>
      </c>
      <c r="J17" s="164">
        <f t="shared" si="5"/>
        <v>2.0055416817893728E-2</v>
      </c>
      <c r="K17" s="163">
        <v>76338</v>
      </c>
      <c r="L17" s="163">
        <v>23237</v>
      </c>
      <c r="M17" s="163">
        <v>56946</v>
      </c>
      <c r="N17" s="163">
        <v>104116</v>
      </c>
      <c r="O17" s="163">
        <v>102844</v>
      </c>
      <c r="P17" s="164">
        <f t="shared" si="6"/>
        <v>-1.2217142418072147E-2</v>
      </c>
      <c r="Q17" s="165">
        <f t="shared" si="2"/>
        <v>0.34721894731326475</v>
      </c>
      <c r="R17" s="164">
        <f t="shared" si="7"/>
        <v>3.0698290287550962E-2</v>
      </c>
      <c r="S17" s="163">
        <v>91758</v>
      </c>
      <c r="T17" s="163">
        <v>27554</v>
      </c>
      <c r="U17" s="163">
        <v>67022</v>
      </c>
      <c r="V17" s="163">
        <v>123451</v>
      </c>
      <c r="W17" s="163">
        <v>117653</v>
      </c>
      <c r="X17" s="164">
        <f t="shared" si="8"/>
        <v>-4.6966002705526866E-2</v>
      </c>
      <c r="Y17" s="165">
        <f t="shared" si="3"/>
        <v>0.28220972558251045</v>
      </c>
      <c r="Z17" s="164">
        <f t="shared" si="0"/>
        <v>3.6071518720624147E-2</v>
      </c>
    </row>
    <row r="18" spans="1:26" x14ac:dyDescent="0.25">
      <c r="A18" s="161" t="s">
        <v>119</v>
      </c>
      <c r="B18" s="162" t="s">
        <v>119</v>
      </c>
      <c r="C18" s="163">
        <v>12290</v>
      </c>
      <c r="D18" s="163">
        <v>5016</v>
      </c>
      <c r="E18" s="163">
        <v>6294</v>
      </c>
      <c r="F18" s="163">
        <v>10411</v>
      </c>
      <c r="G18" s="163">
        <v>10569</v>
      </c>
      <c r="H18" s="164">
        <f t="shared" si="4"/>
        <v>1.5176255883200485E-2</v>
      </c>
      <c r="I18" s="165">
        <f t="shared" si="1"/>
        <v>-0.14003254678600485</v>
      </c>
      <c r="J18" s="164">
        <f t="shared" si="5"/>
        <v>1.4313302744838869E-2</v>
      </c>
      <c r="K18" s="163">
        <v>106564</v>
      </c>
      <c r="L18" s="163">
        <v>43640</v>
      </c>
      <c r="M18" s="163">
        <v>77431</v>
      </c>
      <c r="N18" s="163">
        <v>120097</v>
      </c>
      <c r="O18" s="163">
        <v>123841</v>
      </c>
      <c r="P18" s="164">
        <f t="shared" si="6"/>
        <v>3.1174800369701217E-2</v>
      </c>
      <c r="Q18" s="165">
        <f t="shared" si="2"/>
        <v>0.16212792312600888</v>
      </c>
      <c r="R18" s="164">
        <f t="shared" si="7"/>
        <v>3.6965763364907998E-2</v>
      </c>
      <c r="S18" s="163">
        <v>118854</v>
      </c>
      <c r="T18" s="163">
        <v>48656</v>
      </c>
      <c r="U18" s="163">
        <v>83725</v>
      </c>
      <c r="V18" s="163">
        <v>130508</v>
      </c>
      <c r="W18" s="163">
        <v>134410</v>
      </c>
      <c r="X18" s="164">
        <f t="shared" si="8"/>
        <v>2.9898550280442526E-2</v>
      </c>
      <c r="Y18" s="165">
        <f t="shared" si="3"/>
        <v>0.13088326854796639</v>
      </c>
      <c r="Z18" s="164">
        <f t="shared" si="0"/>
        <v>4.5061142682764711E-2</v>
      </c>
    </row>
    <row r="19" spans="1:26" x14ac:dyDescent="0.25">
      <c r="A19" s="161" t="s">
        <v>128</v>
      </c>
      <c r="B19" s="162" t="s">
        <v>128</v>
      </c>
      <c r="C19" s="163">
        <v>12396</v>
      </c>
      <c r="D19" s="163">
        <v>3325</v>
      </c>
      <c r="E19" s="163">
        <v>2149</v>
      </c>
      <c r="F19" s="163">
        <v>5595</v>
      </c>
      <c r="G19" s="163">
        <v>6021</v>
      </c>
      <c r="H19" s="164">
        <f t="shared" si="4"/>
        <v>7.6139410187667567E-2</v>
      </c>
      <c r="I19" s="165">
        <f t="shared" si="1"/>
        <v>-0.51427879961277834</v>
      </c>
      <c r="J19" s="164">
        <f t="shared" si="5"/>
        <v>8.154072838175307E-3</v>
      </c>
      <c r="K19" s="163">
        <v>32067</v>
      </c>
      <c r="L19" s="163">
        <v>14961</v>
      </c>
      <c r="M19" s="163">
        <v>12822</v>
      </c>
      <c r="N19" s="163">
        <v>35340</v>
      </c>
      <c r="O19" s="163">
        <v>38436</v>
      </c>
      <c r="P19" s="164">
        <f t="shared" si="6"/>
        <v>8.7606112054329444E-2</v>
      </c>
      <c r="Q19" s="165">
        <f t="shared" si="2"/>
        <v>0.19861539900832637</v>
      </c>
      <c r="R19" s="164">
        <f t="shared" si="7"/>
        <v>1.147290542464615E-2</v>
      </c>
      <c r="S19" s="163">
        <v>44463</v>
      </c>
      <c r="T19" s="163">
        <v>18286</v>
      </c>
      <c r="U19" s="163">
        <v>14971</v>
      </c>
      <c r="V19" s="163">
        <v>40935</v>
      </c>
      <c r="W19" s="163">
        <v>44457</v>
      </c>
      <c r="X19" s="164">
        <f t="shared" si="8"/>
        <v>8.6038842066691101E-2</v>
      </c>
      <c r="Y19" s="165">
        <f t="shared" si="3"/>
        <v>-1.3494366102151378E-4</v>
      </c>
      <c r="Z19" s="164">
        <f t="shared" si="0"/>
        <v>8.0574543697064255E-3</v>
      </c>
    </row>
    <row r="20" spans="1:26" x14ac:dyDescent="0.25">
      <c r="A20" s="161" t="s">
        <v>131</v>
      </c>
      <c r="B20" s="162" t="s">
        <v>131</v>
      </c>
      <c r="C20" s="163">
        <v>10950</v>
      </c>
      <c r="D20" s="163">
        <v>3428</v>
      </c>
      <c r="E20" s="163">
        <v>1763</v>
      </c>
      <c r="F20" s="163">
        <v>3453</v>
      </c>
      <c r="G20" s="163">
        <v>4406</v>
      </c>
      <c r="H20" s="164">
        <f t="shared" si="4"/>
        <v>0.27599189110918032</v>
      </c>
      <c r="I20" s="165">
        <f t="shared" si="1"/>
        <v>-0.59762557077625567</v>
      </c>
      <c r="J20" s="164">
        <f t="shared" si="5"/>
        <v>5.9669232561037049E-3</v>
      </c>
      <c r="K20" s="163">
        <v>49151</v>
      </c>
      <c r="L20" s="163">
        <v>22112</v>
      </c>
      <c r="M20" s="163">
        <v>10721</v>
      </c>
      <c r="N20" s="163">
        <v>31821</v>
      </c>
      <c r="O20" s="163">
        <v>40312</v>
      </c>
      <c r="P20" s="164">
        <f t="shared" si="6"/>
        <v>0.26683636592187554</v>
      </c>
      <c r="Q20" s="165">
        <f t="shared" si="2"/>
        <v>-0.17983357408801448</v>
      </c>
      <c r="R20" s="164">
        <f t="shared" si="7"/>
        <v>1.2032879682545936E-2</v>
      </c>
      <c r="S20" s="163">
        <v>60101</v>
      </c>
      <c r="T20" s="163">
        <v>25540</v>
      </c>
      <c r="U20" s="163">
        <v>12484</v>
      </c>
      <c r="V20" s="163">
        <v>35274</v>
      </c>
      <c r="W20" s="163">
        <v>44718</v>
      </c>
      <c r="X20" s="164">
        <f t="shared" si="8"/>
        <v>0.26773260758632422</v>
      </c>
      <c r="Y20" s="165">
        <f t="shared" si="3"/>
        <v>-0.25595247999201343</v>
      </c>
      <c r="Z20" s="164">
        <f t="shared" si="0"/>
        <v>6.7189406420022054E-3</v>
      </c>
    </row>
    <row r="21" spans="1:26" x14ac:dyDescent="0.25">
      <c r="A21" s="167" t="s">
        <v>145</v>
      </c>
      <c r="B21" s="168" t="s">
        <v>145</v>
      </c>
      <c r="C21" s="169">
        <f>C13-SUM(C14:C20)</f>
        <v>192389</v>
      </c>
      <c r="D21" s="169">
        <f>D13-SUM(D14:D20)</f>
        <v>57355</v>
      </c>
      <c r="E21" s="169">
        <f>E13-SUM(E14:E20)</f>
        <v>81543</v>
      </c>
      <c r="F21" s="169">
        <f>F13-SUM(F14:F20)</f>
        <v>177894</v>
      </c>
      <c r="G21" s="169">
        <f>G13-SUM(G14:G20)</f>
        <v>183064</v>
      </c>
      <c r="H21" s="170">
        <f t="shared" si="4"/>
        <v>2.9062250553700597E-2</v>
      </c>
      <c r="I21" s="171">
        <f t="shared" si="1"/>
        <v>-4.8469507092401387E-2</v>
      </c>
      <c r="J21" s="170">
        <f t="shared" si="5"/>
        <v>0.24791848364851762</v>
      </c>
      <c r="K21" s="169">
        <f>K13-SUM(K14:K20)</f>
        <v>488677</v>
      </c>
      <c r="L21" s="169">
        <f>L13-SUM(L14:L20)</f>
        <v>163673</v>
      </c>
      <c r="M21" s="169">
        <f>M13-SUM(M14:M20)</f>
        <v>293055</v>
      </c>
      <c r="N21" s="169">
        <f>N13-SUM(N14:N20)</f>
        <v>583188</v>
      </c>
      <c r="O21" s="169">
        <f>O13-SUM(O14:O20)</f>
        <v>664101</v>
      </c>
      <c r="P21" s="170">
        <f t="shared" si="6"/>
        <v>0.13874256671947993</v>
      </c>
      <c r="Q21" s="171">
        <f t="shared" si="2"/>
        <v>0.35897740225138497</v>
      </c>
      <c r="R21" s="170">
        <f t="shared" si="7"/>
        <v>0.19822999181530163</v>
      </c>
      <c r="S21" s="169">
        <f>S13-SUM(S14:S20)</f>
        <v>681066</v>
      </c>
      <c r="T21" s="169">
        <f>T13-SUM(T14:T20)</f>
        <v>221028</v>
      </c>
      <c r="U21" s="169">
        <f>U13-SUM(U14:U20)</f>
        <v>374598</v>
      </c>
      <c r="V21" s="169">
        <f>V13-SUM(V14:V20)</f>
        <v>761082</v>
      </c>
      <c r="W21" s="169">
        <f>W13-SUM(W14:W20)</f>
        <v>847165</v>
      </c>
      <c r="X21" s="170">
        <f t="shared" si="8"/>
        <v>0.11310607792590033</v>
      </c>
      <c r="Y21" s="171">
        <f t="shared" si="3"/>
        <v>0.24388091609330087</v>
      </c>
      <c r="Z21" s="170">
        <f t="shared" si="0"/>
        <v>0.20161019918397485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6">
        <f>C24+C27</f>
        <v>214232</v>
      </c>
      <c r="D23" s="176">
        <f>D24+D27</f>
        <v>42852</v>
      </c>
      <c r="E23" s="176">
        <f>E24+E27</f>
        <v>64946</v>
      </c>
      <c r="F23" s="176">
        <f>F24+F27</f>
        <v>165265</v>
      </c>
      <c r="G23" s="176">
        <f>G24+G27</f>
        <v>165616</v>
      </c>
      <c r="H23" s="177">
        <f>IFERROR(G23/F23-1,"-")</f>
        <v>2.1238616767009777E-3</v>
      </c>
      <c r="I23" s="177">
        <f t="shared" si="1"/>
        <v>-0.22693155084207772</v>
      </c>
      <c r="J23" s="177">
        <f>G23/G$9</f>
        <v>0.22428914252902205</v>
      </c>
      <c r="K23" s="176">
        <f>K24+K27</f>
        <v>1157120</v>
      </c>
      <c r="L23" s="176">
        <f>L24+L27</f>
        <v>398770</v>
      </c>
      <c r="M23" s="176">
        <f>M24+M27</f>
        <v>687822</v>
      </c>
      <c r="N23" s="176">
        <f>N24+N27</f>
        <v>1325364</v>
      </c>
      <c r="O23" s="176">
        <f>O24+O27</f>
        <v>1377487</v>
      </c>
      <c r="P23" s="177">
        <f>IFERROR(O23/N23-1,"-")</f>
        <v>3.9327309327852555E-2</v>
      </c>
      <c r="Q23" s="177">
        <f t="shared" ref="Q23:Q86" si="9">IFERROR(O23/K23-1,"-")</f>
        <v>0.19044437914822998</v>
      </c>
      <c r="R23" s="177">
        <f>O23/O$9</f>
        <v>0.41117124765010804</v>
      </c>
      <c r="S23" s="176">
        <f>S24+S27</f>
        <v>1371352</v>
      </c>
      <c r="T23" s="176">
        <f>T24+T27</f>
        <v>441622</v>
      </c>
      <c r="U23" s="176">
        <f>U24+U27</f>
        <v>752768</v>
      </c>
      <c r="V23" s="176">
        <f>V24+V27</f>
        <v>1490629</v>
      </c>
      <c r="W23" s="176">
        <f>W24+W27</f>
        <v>1543103</v>
      </c>
      <c r="X23" s="177">
        <f>IFERROR(W23/V23-1,"-")</f>
        <v>3.5202588974184712E-2</v>
      </c>
      <c r="Y23" s="177">
        <f t="shared" ref="Y23:Y86" si="10">IFERROR(W23/S23-1,"-")</f>
        <v>0.12524209685040755</v>
      </c>
      <c r="Z23" s="177">
        <f t="shared" ref="Z23:Z35" si="11">U23/U$9</f>
        <v>0.40514286360130697</v>
      </c>
    </row>
    <row r="24" spans="1:26" x14ac:dyDescent="0.25">
      <c r="A24" s="1" t="s">
        <v>96</v>
      </c>
      <c r="B24" s="157" t="s">
        <v>97</v>
      </c>
      <c r="C24" s="158">
        <v>19551</v>
      </c>
      <c r="D24" s="158">
        <v>2953</v>
      </c>
      <c r="E24" s="158">
        <v>8952</v>
      </c>
      <c r="F24" s="158">
        <v>12689</v>
      </c>
      <c r="G24" s="158">
        <v>11581</v>
      </c>
      <c r="H24" s="159">
        <f>IFERROR(G24/F24-1,"-")</f>
        <v>-8.7319725746709764E-2</v>
      </c>
      <c r="I24" s="160">
        <f t="shared" si="1"/>
        <v>-0.40765178251751832</v>
      </c>
      <c r="J24" s="159">
        <f>G24/G$9</f>
        <v>1.5683826198124605E-2</v>
      </c>
      <c r="K24" s="158">
        <v>163364</v>
      </c>
      <c r="L24" s="158">
        <v>90143</v>
      </c>
      <c r="M24" s="158">
        <v>198275</v>
      </c>
      <c r="N24" s="158">
        <v>161372</v>
      </c>
      <c r="O24" s="158">
        <v>131261</v>
      </c>
      <c r="P24" s="159">
        <f>IFERROR(O24/N24-1,"-")</f>
        <v>-0.18659370894578986</v>
      </c>
      <c r="Q24" s="160">
        <f t="shared" si="9"/>
        <v>-0.19651208344555715</v>
      </c>
      <c r="R24" s="159">
        <f>O24/O$9</f>
        <v>3.9180586922272824E-2</v>
      </c>
      <c r="S24" s="158">
        <v>182915</v>
      </c>
      <c r="T24" s="158">
        <v>93096</v>
      </c>
      <c r="U24" s="158">
        <v>207227</v>
      </c>
      <c r="V24" s="158">
        <v>174061</v>
      </c>
      <c r="W24" s="158">
        <v>142842</v>
      </c>
      <c r="X24" s="159">
        <f>IFERROR(W24/V24-1,"-")</f>
        <v>-0.17935666231953162</v>
      </c>
      <c r="Y24" s="160">
        <f t="shared" si="10"/>
        <v>-0.21907990050023229</v>
      </c>
      <c r="Z24" s="159">
        <f t="shared" si="11"/>
        <v>0.11153043194650682</v>
      </c>
    </row>
    <row r="25" spans="1:26" x14ac:dyDescent="0.25">
      <c r="A25" s="161" t="s">
        <v>103</v>
      </c>
      <c r="B25" s="162" t="s">
        <v>103</v>
      </c>
      <c r="C25" s="163">
        <v>9760</v>
      </c>
      <c r="D25" s="163">
        <v>1786</v>
      </c>
      <c r="E25" s="163">
        <v>4418</v>
      </c>
      <c r="F25" s="163">
        <v>6088</v>
      </c>
      <c r="G25" s="163">
        <v>5359</v>
      </c>
      <c r="H25" s="164">
        <f>IFERROR(G25/F25-1,"-")</f>
        <v>-0.11974375821287775</v>
      </c>
      <c r="I25" s="165">
        <f t="shared" si="1"/>
        <v>-0.45092213114754098</v>
      </c>
      <c r="J25" s="164">
        <f>G25/G$9</f>
        <v>7.2575446503540071E-3</v>
      </c>
      <c r="K25" s="163">
        <v>74469</v>
      </c>
      <c r="L25" s="163">
        <v>45044</v>
      </c>
      <c r="M25" s="163">
        <v>92809</v>
      </c>
      <c r="N25" s="163">
        <v>62381</v>
      </c>
      <c r="O25" s="163">
        <v>49573</v>
      </c>
      <c r="P25" s="164">
        <f>IFERROR(O25/N25-1,"-")</f>
        <v>-0.20531892723746015</v>
      </c>
      <c r="Q25" s="165">
        <f t="shared" si="9"/>
        <v>-0.33431360700425683</v>
      </c>
      <c r="R25" s="164">
        <f>O25/O$9</f>
        <v>1.4797230216879582E-2</v>
      </c>
      <c r="S25" s="163">
        <v>84229</v>
      </c>
      <c r="T25" s="163">
        <v>46830</v>
      </c>
      <c r="U25" s="163">
        <v>97227</v>
      </c>
      <c r="V25" s="163">
        <v>68469</v>
      </c>
      <c r="W25" s="163">
        <v>54932</v>
      </c>
      <c r="X25" s="164">
        <f>IFERROR(W25/V25-1,"-")</f>
        <v>-0.1977099125151528</v>
      </c>
      <c r="Y25" s="165">
        <f t="shared" si="10"/>
        <v>-0.34782557076541332</v>
      </c>
      <c r="Z25" s="164">
        <f t="shared" si="11"/>
        <v>5.2327975152190682E-2</v>
      </c>
    </row>
    <row r="26" spans="1:26" x14ac:dyDescent="0.25">
      <c r="A26" s="161" t="s">
        <v>100</v>
      </c>
      <c r="B26" s="162" t="s">
        <v>100</v>
      </c>
      <c r="C26" s="163">
        <v>9791</v>
      </c>
      <c r="D26" s="163">
        <v>1167</v>
      </c>
      <c r="E26" s="163">
        <v>4534</v>
      </c>
      <c r="F26" s="163">
        <v>6601</v>
      </c>
      <c r="G26" s="163">
        <v>6222</v>
      </c>
      <c r="H26" s="164">
        <f>IFERROR(G26/F26-1,"-")</f>
        <v>-5.7415543099530342E-2</v>
      </c>
      <c r="I26" s="165">
        <f t="shared" si="1"/>
        <v>-0.36451843529772243</v>
      </c>
      <c r="J26" s="164">
        <f>G26/G$9</f>
        <v>8.426281547770597E-3</v>
      </c>
      <c r="K26" s="163">
        <v>88895</v>
      </c>
      <c r="L26" s="163">
        <v>45099</v>
      </c>
      <c r="M26" s="163">
        <v>105466</v>
      </c>
      <c r="N26" s="163">
        <v>98991</v>
      </c>
      <c r="O26" s="163">
        <v>81688</v>
      </c>
      <c r="P26" s="164">
        <f>IFERROR(O26/N26-1,"-")</f>
        <v>-0.17479366811124242</v>
      </c>
      <c r="Q26" s="165">
        <f t="shared" si="9"/>
        <v>-8.1073176219134901E-2</v>
      </c>
      <c r="R26" s="164">
        <f>O26/O$9</f>
        <v>2.4383356705393246E-2</v>
      </c>
      <c r="S26" s="163">
        <v>98686</v>
      </c>
      <c r="T26" s="163">
        <v>46266</v>
      </c>
      <c r="U26" s="163">
        <v>110000</v>
      </c>
      <c r="V26" s="163">
        <v>105592</v>
      </c>
      <c r="W26" s="163">
        <v>87910</v>
      </c>
      <c r="X26" s="164">
        <f>IFERROR(W26/V26-1,"-")</f>
        <v>-0.16745586786877797</v>
      </c>
      <c r="Y26" s="165">
        <f t="shared" si="10"/>
        <v>-0.10919481993393187</v>
      </c>
      <c r="Z26" s="164">
        <f t="shared" si="11"/>
        <v>5.9202456794316134E-2</v>
      </c>
    </row>
    <row r="27" spans="1:26" x14ac:dyDescent="0.25">
      <c r="A27" s="1" t="s">
        <v>146</v>
      </c>
      <c r="B27" s="157" t="s">
        <v>107</v>
      </c>
      <c r="C27" s="158">
        <v>194681</v>
      </c>
      <c r="D27" s="158">
        <v>39899</v>
      </c>
      <c r="E27" s="158">
        <v>55994</v>
      </c>
      <c r="F27" s="158">
        <v>152576</v>
      </c>
      <c r="G27" s="158">
        <v>154035</v>
      </c>
      <c r="H27" s="159">
        <f>IFERROR(G27/F27-1,"-")</f>
        <v>9.5624475671141074E-3</v>
      </c>
      <c r="I27" s="160">
        <f t="shared" si="1"/>
        <v>-0.20878257251606469</v>
      </c>
      <c r="J27" s="159">
        <f>G27/G$9</f>
        <v>0.20860531633089746</v>
      </c>
      <c r="K27" s="158">
        <v>993756</v>
      </c>
      <c r="L27" s="158">
        <v>308627</v>
      </c>
      <c r="M27" s="158">
        <v>489547</v>
      </c>
      <c r="N27" s="158">
        <v>1163992</v>
      </c>
      <c r="O27" s="158">
        <v>1246226</v>
      </c>
      <c r="P27" s="159">
        <f>IFERROR(O27/N27-1,"-")</f>
        <v>7.0648251878019819E-2</v>
      </c>
      <c r="Q27" s="160">
        <f t="shared" si="9"/>
        <v>0.25405632771022257</v>
      </c>
      <c r="R27" s="159">
        <f>O27/O$9</f>
        <v>0.37199066072783521</v>
      </c>
      <c r="S27" s="158">
        <v>1188437</v>
      </c>
      <c r="T27" s="158">
        <v>348526</v>
      </c>
      <c r="U27" s="158">
        <v>545541</v>
      </c>
      <c r="V27" s="158">
        <v>1316568</v>
      </c>
      <c r="W27" s="158">
        <v>1400261</v>
      </c>
      <c r="X27" s="159">
        <f>IFERROR(W27/V27-1,"-")</f>
        <v>6.3569067454168682E-2</v>
      </c>
      <c r="Y27" s="160">
        <f t="shared" si="10"/>
        <v>0.17823746652115346</v>
      </c>
      <c r="Z27" s="159">
        <f t="shared" si="11"/>
        <v>0.29361243165480017</v>
      </c>
    </row>
    <row r="28" spans="1:26" x14ac:dyDescent="0.25">
      <c r="A28" s="161" t="s">
        <v>110</v>
      </c>
      <c r="B28" s="162" t="s">
        <v>110</v>
      </c>
      <c r="C28" s="163">
        <v>79694</v>
      </c>
      <c r="D28" s="163">
        <v>14793</v>
      </c>
      <c r="E28" s="163">
        <v>16270</v>
      </c>
      <c r="F28" s="163">
        <v>66823</v>
      </c>
      <c r="G28" s="163">
        <v>69319</v>
      </c>
      <c r="H28" s="164">
        <f t="shared" ref="H28:H35" si="12">IFERROR(G28/F28-1,"-")</f>
        <v>3.7352408601828646E-2</v>
      </c>
      <c r="I28" s="165">
        <f t="shared" si="1"/>
        <v>-0.13018545938213666</v>
      </c>
      <c r="J28" s="164">
        <f t="shared" ref="J28:J35" si="13">G28/G$9</f>
        <v>9.3876793733511738E-2</v>
      </c>
      <c r="K28" s="163">
        <v>470087</v>
      </c>
      <c r="L28" s="163">
        <v>128801</v>
      </c>
      <c r="M28" s="163">
        <v>159037</v>
      </c>
      <c r="N28" s="163">
        <v>590382</v>
      </c>
      <c r="O28" s="163">
        <v>640574</v>
      </c>
      <c r="P28" s="164">
        <f t="shared" ref="P28:P35" si="14">IFERROR(O28/N28-1,"-")</f>
        <v>8.5016142091052904E-2</v>
      </c>
      <c r="Q28" s="165">
        <f t="shared" si="9"/>
        <v>0.36267116512475361</v>
      </c>
      <c r="R28" s="164">
        <f t="shared" ref="R28:R35" si="15">O28/O$9</f>
        <v>0.19120732957350617</v>
      </c>
      <c r="S28" s="163">
        <v>549781</v>
      </c>
      <c r="T28" s="163">
        <v>143594</v>
      </c>
      <c r="U28" s="163">
        <v>175307</v>
      </c>
      <c r="V28" s="163">
        <v>657205</v>
      </c>
      <c r="W28" s="163">
        <v>709893</v>
      </c>
      <c r="X28" s="164">
        <f t="shared" ref="X28:X35" si="16">IFERROR(W28/V28-1,"-")</f>
        <v>8.0169810028834165E-2</v>
      </c>
      <c r="Y28" s="165">
        <f t="shared" si="10"/>
        <v>0.29122868924171619</v>
      </c>
      <c r="Z28" s="164">
        <f t="shared" si="11"/>
        <v>9.4350955393101621E-2</v>
      </c>
    </row>
    <row r="29" spans="1:26" x14ac:dyDescent="0.25">
      <c r="A29" s="161" t="s">
        <v>113</v>
      </c>
      <c r="B29" s="162" t="s">
        <v>113</v>
      </c>
      <c r="C29" s="163">
        <v>32075</v>
      </c>
      <c r="D29" s="163">
        <v>7836</v>
      </c>
      <c r="E29" s="163">
        <v>14336</v>
      </c>
      <c r="F29" s="163">
        <v>27397</v>
      </c>
      <c r="G29" s="163">
        <v>30224</v>
      </c>
      <c r="H29" s="164">
        <f t="shared" si="12"/>
        <v>0.10318648027156252</v>
      </c>
      <c r="I29" s="165">
        <f t="shared" si="1"/>
        <v>-5.770849571317227E-2</v>
      </c>
      <c r="J29" s="164">
        <f t="shared" si="13"/>
        <v>4.0931522581134444E-2</v>
      </c>
      <c r="K29" s="163">
        <v>140260</v>
      </c>
      <c r="L29" s="163">
        <v>41673</v>
      </c>
      <c r="M29" s="163">
        <v>81095</v>
      </c>
      <c r="N29" s="163">
        <v>128496</v>
      </c>
      <c r="O29" s="163">
        <v>137331</v>
      </c>
      <c r="P29" s="164">
        <f t="shared" si="14"/>
        <v>6.8757004109077258E-2</v>
      </c>
      <c r="Q29" s="165">
        <f t="shared" si="9"/>
        <v>-2.0882646513617598E-2</v>
      </c>
      <c r="R29" s="164">
        <f t="shared" si="15"/>
        <v>4.0992443929443241E-2</v>
      </c>
      <c r="S29" s="163">
        <v>172335</v>
      </c>
      <c r="T29" s="163">
        <v>49509</v>
      </c>
      <c r="U29" s="163">
        <v>95431</v>
      </c>
      <c r="V29" s="163">
        <v>155893</v>
      </c>
      <c r="W29" s="163">
        <v>167555</v>
      </c>
      <c r="X29" s="164">
        <f t="shared" si="16"/>
        <v>7.4807720680210243E-2</v>
      </c>
      <c r="Y29" s="165">
        <f t="shared" si="10"/>
        <v>-2.7736675660776977E-2</v>
      </c>
      <c r="Z29" s="164">
        <f t="shared" si="11"/>
        <v>5.1361360493985299E-2</v>
      </c>
    </row>
    <row r="30" spans="1:26" x14ac:dyDescent="0.25">
      <c r="A30" s="161" t="s">
        <v>116</v>
      </c>
      <c r="B30" s="162" t="s">
        <v>116</v>
      </c>
      <c r="C30" s="163">
        <v>8825</v>
      </c>
      <c r="D30" s="163">
        <v>3230</v>
      </c>
      <c r="E30" s="163">
        <v>4987</v>
      </c>
      <c r="F30" s="163">
        <v>4132</v>
      </c>
      <c r="G30" s="163">
        <v>2982</v>
      </c>
      <c r="H30" s="164">
        <f t="shared" si="12"/>
        <v>-0.27831558567279768</v>
      </c>
      <c r="I30" s="165">
        <f t="shared" si="1"/>
        <v>-0.66209631728045326</v>
      </c>
      <c r="J30" s="164">
        <f t="shared" si="13"/>
        <v>4.0384396617569786E-3</v>
      </c>
      <c r="K30" s="163">
        <v>34464</v>
      </c>
      <c r="L30" s="163">
        <v>13936</v>
      </c>
      <c r="M30" s="163">
        <v>30800</v>
      </c>
      <c r="N30" s="163">
        <v>48228</v>
      </c>
      <c r="O30" s="163">
        <v>43489</v>
      </c>
      <c r="P30" s="164">
        <f t="shared" si="14"/>
        <v>-9.8262420170855069E-2</v>
      </c>
      <c r="Q30" s="165">
        <f t="shared" si="9"/>
        <v>0.26186745589600746</v>
      </c>
      <c r="R30" s="164">
        <f t="shared" si="15"/>
        <v>1.298119429733678E-2</v>
      </c>
      <c r="S30" s="163">
        <v>43289</v>
      </c>
      <c r="T30" s="163">
        <v>17166</v>
      </c>
      <c r="U30" s="163">
        <v>35787</v>
      </c>
      <c r="V30" s="163">
        <v>52360</v>
      </c>
      <c r="W30" s="163">
        <v>46471</v>
      </c>
      <c r="X30" s="164">
        <f t="shared" si="16"/>
        <v>-0.11247135217723458</v>
      </c>
      <c r="Y30" s="165">
        <f t="shared" si="10"/>
        <v>7.3505971493913025E-2</v>
      </c>
      <c r="Z30" s="164">
        <f t="shared" si="11"/>
        <v>1.9260712011801739E-2</v>
      </c>
    </row>
    <row r="31" spans="1:26" x14ac:dyDescent="0.25">
      <c r="A31" s="161" t="s">
        <v>123</v>
      </c>
      <c r="B31" s="162" t="s">
        <v>123</v>
      </c>
      <c r="C31" s="163">
        <v>8147</v>
      </c>
      <c r="D31" s="163">
        <v>1736</v>
      </c>
      <c r="E31" s="163">
        <v>3938</v>
      </c>
      <c r="F31" s="163">
        <v>7950</v>
      </c>
      <c r="G31" s="163">
        <v>4040</v>
      </c>
      <c r="H31" s="164">
        <f t="shared" si="12"/>
        <v>-0.49182389937106918</v>
      </c>
      <c r="I31" s="165">
        <f t="shared" si="1"/>
        <v>-0.50411194304652018</v>
      </c>
      <c r="J31" s="164">
        <f t="shared" si="13"/>
        <v>5.4712596356466109E-3</v>
      </c>
      <c r="K31" s="163">
        <v>39988</v>
      </c>
      <c r="L31" s="163">
        <v>12314</v>
      </c>
      <c r="M31" s="163">
        <v>32115</v>
      </c>
      <c r="N31" s="163">
        <v>56445</v>
      </c>
      <c r="O31" s="163">
        <v>53434</v>
      </c>
      <c r="P31" s="164">
        <f t="shared" si="14"/>
        <v>-5.3343963149969031E-2</v>
      </c>
      <c r="Q31" s="165">
        <f t="shared" si="9"/>
        <v>0.3362508752625788</v>
      </c>
      <c r="R31" s="164">
        <f t="shared" si="15"/>
        <v>1.5949714550435593E-2</v>
      </c>
      <c r="S31" s="163">
        <v>48135</v>
      </c>
      <c r="T31" s="163">
        <v>14050</v>
      </c>
      <c r="U31" s="163">
        <v>36053</v>
      </c>
      <c r="V31" s="163">
        <v>64395</v>
      </c>
      <c r="W31" s="163">
        <v>57474</v>
      </c>
      <c r="X31" s="164">
        <f t="shared" si="16"/>
        <v>-0.10747728860936412</v>
      </c>
      <c r="Y31" s="165">
        <f t="shared" si="10"/>
        <v>0.1940168276721721</v>
      </c>
      <c r="Z31" s="164">
        <f t="shared" si="11"/>
        <v>1.9403874316413449E-2</v>
      </c>
    </row>
    <row r="32" spans="1:26" x14ac:dyDescent="0.25">
      <c r="A32" s="161" t="s">
        <v>119</v>
      </c>
      <c r="B32" s="162" t="s">
        <v>119</v>
      </c>
      <c r="C32" s="163">
        <v>6953</v>
      </c>
      <c r="D32" s="163">
        <v>1403</v>
      </c>
      <c r="E32" s="163">
        <v>2232</v>
      </c>
      <c r="F32" s="163">
        <v>4497</v>
      </c>
      <c r="G32" s="163">
        <v>3231</v>
      </c>
      <c r="H32" s="164">
        <f t="shared" si="12"/>
        <v>-0.2815210140093396</v>
      </c>
      <c r="I32" s="165">
        <f t="shared" si="1"/>
        <v>-0.5353084999280886</v>
      </c>
      <c r="J32" s="164">
        <f t="shared" si="13"/>
        <v>4.3756534363302473E-3</v>
      </c>
      <c r="K32" s="163">
        <v>58115</v>
      </c>
      <c r="L32" s="163">
        <v>25064</v>
      </c>
      <c r="M32" s="163">
        <v>46414</v>
      </c>
      <c r="N32" s="163">
        <v>73182</v>
      </c>
      <c r="O32" s="163">
        <v>71382</v>
      </c>
      <c r="P32" s="164">
        <f t="shared" si="14"/>
        <v>-2.4596212183323751E-2</v>
      </c>
      <c r="Q32" s="165">
        <f t="shared" si="9"/>
        <v>0.22828873784737169</v>
      </c>
      <c r="R32" s="164">
        <f t="shared" si="15"/>
        <v>2.1307080211835038E-2</v>
      </c>
      <c r="S32" s="163">
        <v>65068</v>
      </c>
      <c r="T32" s="163">
        <v>26467</v>
      </c>
      <c r="U32" s="163">
        <v>48646</v>
      </c>
      <c r="V32" s="163">
        <v>77679</v>
      </c>
      <c r="W32" s="163">
        <v>74613</v>
      </c>
      <c r="X32" s="164">
        <f t="shared" si="16"/>
        <v>-3.9470127061367988E-2</v>
      </c>
      <c r="Y32" s="165">
        <f t="shared" si="10"/>
        <v>0.14669269072355084</v>
      </c>
      <c r="Z32" s="164">
        <f t="shared" si="11"/>
        <v>2.6181479211057297E-2</v>
      </c>
    </row>
    <row r="33" spans="1:26" x14ac:dyDescent="0.25">
      <c r="A33" s="161" t="s">
        <v>128</v>
      </c>
      <c r="B33" s="162" t="s">
        <v>128</v>
      </c>
      <c r="C33" s="163">
        <v>6670</v>
      </c>
      <c r="D33" s="163">
        <v>1376</v>
      </c>
      <c r="E33" s="163">
        <v>590</v>
      </c>
      <c r="F33" s="163">
        <v>1708</v>
      </c>
      <c r="G33" s="163">
        <v>2116</v>
      </c>
      <c r="H33" s="164">
        <f t="shared" si="12"/>
        <v>0.23887587822014056</v>
      </c>
      <c r="I33" s="165">
        <f t="shared" si="1"/>
        <v>-0.6827586206896552</v>
      </c>
      <c r="J33" s="164">
        <f t="shared" si="13"/>
        <v>2.8656399477792645E-3</v>
      </c>
      <c r="K33" s="163">
        <v>19478</v>
      </c>
      <c r="L33" s="163">
        <v>8223</v>
      </c>
      <c r="M33" s="163">
        <v>5697</v>
      </c>
      <c r="N33" s="163">
        <v>18357</v>
      </c>
      <c r="O33" s="163">
        <v>18861</v>
      </c>
      <c r="P33" s="164">
        <f t="shared" si="14"/>
        <v>2.7455466579506371E-2</v>
      </c>
      <c r="Q33" s="165">
        <f t="shared" si="9"/>
        <v>-3.1676763528083018E-2</v>
      </c>
      <c r="R33" s="164">
        <f t="shared" si="15"/>
        <v>5.6298904468272204E-3</v>
      </c>
      <c r="S33" s="163">
        <v>26148</v>
      </c>
      <c r="T33" s="163">
        <v>9599</v>
      </c>
      <c r="U33" s="163">
        <v>6287</v>
      </c>
      <c r="V33" s="163">
        <v>20065</v>
      </c>
      <c r="W33" s="163">
        <v>20977</v>
      </c>
      <c r="X33" s="164">
        <f t="shared" si="16"/>
        <v>4.5452280089708363E-2</v>
      </c>
      <c r="Y33" s="165">
        <f t="shared" si="10"/>
        <v>-0.19775891081535868</v>
      </c>
      <c r="Z33" s="164">
        <f t="shared" si="11"/>
        <v>3.3836895078715049E-3</v>
      </c>
    </row>
    <row r="34" spans="1:26" x14ac:dyDescent="0.25">
      <c r="A34" s="161" t="s">
        <v>131</v>
      </c>
      <c r="B34" s="162" t="s">
        <v>131</v>
      </c>
      <c r="C34" s="163">
        <v>3066</v>
      </c>
      <c r="D34" s="163">
        <v>669</v>
      </c>
      <c r="E34" s="163">
        <v>195</v>
      </c>
      <c r="F34" s="163">
        <v>794</v>
      </c>
      <c r="G34" s="163">
        <v>833</v>
      </c>
      <c r="H34" s="164">
        <f t="shared" si="12"/>
        <v>4.9118387909319994E-2</v>
      </c>
      <c r="I34" s="165">
        <f t="shared" si="1"/>
        <v>-0.72831050228310501</v>
      </c>
      <c r="J34" s="164">
        <f t="shared" si="13"/>
        <v>1.1281087318053531E-3</v>
      </c>
      <c r="K34" s="163">
        <v>26209</v>
      </c>
      <c r="L34" s="163">
        <v>10880</v>
      </c>
      <c r="M34" s="163">
        <v>4211</v>
      </c>
      <c r="N34" s="163">
        <v>16482</v>
      </c>
      <c r="O34" s="163">
        <v>21199</v>
      </c>
      <c r="P34" s="164">
        <f t="shared" si="14"/>
        <v>0.28619099623832067</v>
      </c>
      <c r="Q34" s="165">
        <f t="shared" si="9"/>
        <v>-0.19115570987065511</v>
      </c>
      <c r="R34" s="164">
        <f t="shared" si="15"/>
        <v>6.3277688130157599E-3</v>
      </c>
      <c r="S34" s="163">
        <v>29275</v>
      </c>
      <c r="T34" s="163">
        <v>11549</v>
      </c>
      <c r="U34" s="163">
        <v>4406</v>
      </c>
      <c r="V34" s="163">
        <v>17276</v>
      </c>
      <c r="W34" s="163">
        <v>22032</v>
      </c>
      <c r="X34" s="164">
        <f t="shared" si="16"/>
        <v>0.27529520722389433</v>
      </c>
      <c r="Y34" s="165">
        <f t="shared" si="10"/>
        <v>-0.24741246797608885</v>
      </c>
      <c r="Z34" s="164">
        <f t="shared" si="11"/>
        <v>2.3713274966886987E-3</v>
      </c>
    </row>
    <row r="35" spans="1:26" x14ac:dyDescent="0.25">
      <c r="A35" s="167" t="s">
        <v>145</v>
      </c>
      <c r="B35" s="168" t="s">
        <v>145</v>
      </c>
      <c r="C35" s="169">
        <f>C27-SUM(C28:C34)</f>
        <v>49251</v>
      </c>
      <c r="D35" s="169">
        <f>D27-SUM(D28:D34)</f>
        <v>8856</v>
      </c>
      <c r="E35" s="169">
        <f>E27-SUM(E28:E34)</f>
        <v>13446</v>
      </c>
      <c r="F35" s="169">
        <f>F27-SUM(F28:F34)</f>
        <v>39275</v>
      </c>
      <c r="G35" s="169">
        <f>G27-SUM(G28:G34)</f>
        <v>41290</v>
      </c>
      <c r="H35" s="170">
        <f t="shared" si="12"/>
        <v>5.1304901336728159E-2</v>
      </c>
      <c r="I35" s="171">
        <f t="shared" si="1"/>
        <v>-0.16164138799212202</v>
      </c>
      <c r="J35" s="170">
        <f t="shared" si="13"/>
        <v>5.5917898602932808E-2</v>
      </c>
      <c r="K35" s="169">
        <f>K27-SUM(K28:K34)</f>
        <v>205155</v>
      </c>
      <c r="L35" s="169">
        <f>L27-SUM(L28:L34)</f>
        <v>67736</v>
      </c>
      <c r="M35" s="169">
        <f>M27-SUM(M28:M34)</f>
        <v>130178</v>
      </c>
      <c r="N35" s="169">
        <f>N27-SUM(N28:N34)</f>
        <v>232420</v>
      </c>
      <c r="O35" s="169">
        <f>O27-SUM(O28:O34)</f>
        <v>259956</v>
      </c>
      <c r="P35" s="170">
        <f t="shared" si="14"/>
        <v>0.11847517425350662</v>
      </c>
      <c r="Q35" s="171">
        <f t="shared" si="9"/>
        <v>0.26711998245229207</v>
      </c>
      <c r="R35" s="170">
        <f t="shared" si="15"/>
        <v>7.759523890543539E-2</v>
      </c>
      <c r="S35" s="169">
        <f>S27-SUM(S28:S34)</f>
        <v>254406</v>
      </c>
      <c r="T35" s="169">
        <f>T27-SUM(T28:T34)</f>
        <v>76592</v>
      </c>
      <c r="U35" s="169">
        <f>U27-SUM(U28:U34)</f>
        <v>143624</v>
      </c>
      <c r="V35" s="169">
        <f>V27-SUM(V28:V34)</f>
        <v>271695</v>
      </c>
      <c r="W35" s="169">
        <f>W27-SUM(W28:W34)</f>
        <v>301246</v>
      </c>
      <c r="X35" s="170">
        <f t="shared" si="16"/>
        <v>0.10876534349178302</v>
      </c>
      <c r="Y35" s="171">
        <f t="shared" si="10"/>
        <v>0.18411515451679605</v>
      </c>
      <c r="Z35" s="170">
        <f t="shared" si="11"/>
        <v>7.7299033223880542E-2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6">
        <f>C38+C41</f>
        <v>177700</v>
      </c>
      <c r="D37" s="176">
        <f>D38+D41</f>
        <v>54285</v>
      </c>
      <c r="E37" s="176">
        <f>E38+E41</f>
        <v>50672</v>
      </c>
      <c r="F37" s="176">
        <f>F38+F41</f>
        <v>179190</v>
      </c>
      <c r="G37" s="176">
        <f>G38+G41</f>
        <v>201287</v>
      </c>
      <c r="H37" s="177">
        <f>IFERROR(G37/F37-1,"-")</f>
        <v>0.12331603326078455</v>
      </c>
      <c r="I37" s="177">
        <f t="shared" si="1"/>
        <v>0.13273494653911078</v>
      </c>
      <c r="J37" s="177">
        <f>G37/G$9</f>
        <v>0.27259738571297015</v>
      </c>
      <c r="K37" s="176">
        <f>K38+K41</f>
        <v>552295</v>
      </c>
      <c r="L37" s="176">
        <f>L38+L41</f>
        <v>151994</v>
      </c>
      <c r="M37" s="176">
        <f>M38+M41</f>
        <v>206077</v>
      </c>
      <c r="N37" s="176">
        <f>N38+N41</f>
        <v>573367</v>
      </c>
      <c r="O37" s="176">
        <f>O38+O41</f>
        <v>609226</v>
      </c>
      <c r="P37" s="177">
        <f>IFERROR(O37/N37-1,"-")</f>
        <v>6.254109497058602E-2</v>
      </c>
      <c r="Q37" s="177">
        <f t="shared" si="9"/>
        <v>0.10308078110430108</v>
      </c>
      <c r="R37" s="177">
        <f>O37/O$9</f>
        <v>0.1818501477842511</v>
      </c>
      <c r="S37" s="176">
        <f>S38+S41</f>
        <v>729995</v>
      </c>
      <c r="T37" s="176">
        <f>T38+T41</f>
        <v>206279</v>
      </c>
      <c r="U37" s="176">
        <f>U38+U41</f>
        <v>256749</v>
      </c>
      <c r="V37" s="176">
        <f>V38+V41</f>
        <v>752557</v>
      </c>
      <c r="W37" s="176">
        <f>W38+W41</f>
        <v>810513</v>
      </c>
      <c r="X37" s="177">
        <f>IFERROR(W37/V37-1,"-")</f>
        <v>7.7012106724141827E-2</v>
      </c>
      <c r="Y37" s="177">
        <f t="shared" si="10"/>
        <v>0.11029938561223029</v>
      </c>
      <c r="Z37" s="177">
        <f t="shared" ref="Z37:Z49" si="17">U37/U$9</f>
        <v>0.13818337799530794</v>
      </c>
    </row>
    <row r="38" spans="1:26" x14ac:dyDescent="0.25">
      <c r="A38" s="1" t="s">
        <v>96</v>
      </c>
      <c r="B38" s="157" t="s">
        <v>97</v>
      </c>
      <c r="C38" s="158">
        <v>16606</v>
      </c>
      <c r="D38" s="158">
        <v>5529</v>
      </c>
      <c r="E38" s="158">
        <v>6062</v>
      </c>
      <c r="F38" s="158">
        <v>22234</v>
      </c>
      <c r="G38" s="158">
        <v>28331</v>
      </c>
      <c r="H38" s="159">
        <f>IFERROR(G38/F38-1,"-")</f>
        <v>0.27421966357830341</v>
      </c>
      <c r="I38" s="160">
        <f t="shared" si="1"/>
        <v>0.70607009514633257</v>
      </c>
      <c r="J38" s="159">
        <f>G38/G$9</f>
        <v>3.8367885331065381E-2</v>
      </c>
      <c r="K38" s="158">
        <v>64346</v>
      </c>
      <c r="L38" s="158">
        <v>19247</v>
      </c>
      <c r="M38" s="158">
        <v>33772</v>
      </c>
      <c r="N38" s="158">
        <v>60854</v>
      </c>
      <c r="O38" s="158">
        <v>52810</v>
      </c>
      <c r="P38" s="159">
        <f>IFERROR(O38/N38-1,"-")</f>
        <v>-0.13218523022315709</v>
      </c>
      <c r="Q38" s="160">
        <f t="shared" si="9"/>
        <v>-0.17928076337301468</v>
      </c>
      <c r="R38" s="159">
        <f>O38/O$9</f>
        <v>1.576345445612351E-2</v>
      </c>
      <c r="S38" s="158">
        <v>80952</v>
      </c>
      <c r="T38" s="158">
        <v>24776</v>
      </c>
      <c r="U38" s="158">
        <v>39834</v>
      </c>
      <c r="V38" s="158">
        <v>83088</v>
      </c>
      <c r="W38" s="158">
        <v>81141</v>
      </c>
      <c r="X38" s="159">
        <f>IFERROR(W38/V38-1,"-")</f>
        <v>-2.3432986712882742E-2</v>
      </c>
      <c r="Y38" s="160">
        <f t="shared" si="10"/>
        <v>2.3347168692557929E-3</v>
      </c>
      <c r="Z38" s="159">
        <f t="shared" si="17"/>
        <v>2.1438824217679897E-2</v>
      </c>
    </row>
    <row r="39" spans="1:26" x14ac:dyDescent="0.25">
      <c r="A39" s="161" t="s">
        <v>103</v>
      </c>
      <c r="B39" s="162" t="s">
        <v>103</v>
      </c>
      <c r="C39" s="163">
        <v>9694</v>
      </c>
      <c r="D39" s="163">
        <v>2180</v>
      </c>
      <c r="E39" s="163">
        <v>4351</v>
      </c>
      <c r="F39" s="163">
        <v>9363</v>
      </c>
      <c r="G39" s="163">
        <v>15562</v>
      </c>
      <c r="H39" s="164">
        <f>IFERROR(G39/F39-1,"-")</f>
        <v>0.66207412154224077</v>
      </c>
      <c r="I39" s="165">
        <f t="shared" si="1"/>
        <v>0.6053228801320405</v>
      </c>
      <c r="J39" s="164">
        <f>G39/G$9</f>
        <v>2.107518377473578E-2</v>
      </c>
      <c r="K39" s="163">
        <v>8485</v>
      </c>
      <c r="L39" s="163">
        <v>1767</v>
      </c>
      <c r="M39" s="163">
        <v>4726</v>
      </c>
      <c r="N39" s="163">
        <v>9315</v>
      </c>
      <c r="O39" s="163">
        <v>13363</v>
      </c>
      <c r="P39" s="164">
        <f>IFERROR(O39/N39-1,"-")</f>
        <v>0.43456790123456801</v>
      </c>
      <c r="Q39" s="165">
        <f t="shared" si="9"/>
        <v>0.57489687684148505</v>
      </c>
      <c r="R39" s="164">
        <f>O39/O$9</f>
        <v>3.9887718594428792E-3</v>
      </c>
      <c r="S39" s="163">
        <v>18179</v>
      </c>
      <c r="T39" s="163">
        <v>3947</v>
      </c>
      <c r="U39" s="163">
        <v>9077</v>
      </c>
      <c r="V39" s="163">
        <v>18678</v>
      </c>
      <c r="W39" s="163">
        <v>28925</v>
      </c>
      <c r="X39" s="164">
        <f>IFERROR(W39/V39-1,"-")</f>
        <v>0.5486133418995609</v>
      </c>
      <c r="Y39" s="165">
        <f t="shared" si="10"/>
        <v>0.59112162385169698</v>
      </c>
      <c r="Z39" s="164">
        <f t="shared" si="17"/>
        <v>4.8852790938364319E-3</v>
      </c>
    </row>
    <row r="40" spans="1:26" x14ac:dyDescent="0.25">
      <c r="A40" s="161" t="s">
        <v>100</v>
      </c>
      <c r="B40" s="162" t="s">
        <v>100</v>
      </c>
      <c r="C40" s="163">
        <v>6912</v>
      </c>
      <c r="D40" s="163">
        <v>3349</v>
      </c>
      <c r="E40" s="163">
        <v>1711</v>
      </c>
      <c r="F40" s="163">
        <v>12871</v>
      </c>
      <c r="G40" s="163">
        <v>12769</v>
      </c>
      <c r="H40" s="164">
        <f>IFERROR(G40/F40-1,"-")</f>
        <v>-7.9247921684406641E-3</v>
      </c>
      <c r="I40" s="165">
        <f t="shared" si="1"/>
        <v>0.84736689814814814</v>
      </c>
      <c r="J40" s="164">
        <f>G40/G$9</f>
        <v>1.7292701556329598E-2</v>
      </c>
      <c r="K40" s="163">
        <v>55861</v>
      </c>
      <c r="L40" s="163">
        <v>17480</v>
      </c>
      <c r="M40" s="163">
        <v>29046</v>
      </c>
      <c r="N40" s="163">
        <v>51539</v>
      </c>
      <c r="O40" s="163">
        <v>39447</v>
      </c>
      <c r="P40" s="164">
        <f>IFERROR(O40/N40-1,"-")</f>
        <v>-0.23461844428491041</v>
      </c>
      <c r="Q40" s="165">
        <f t="shared" si="9"/>
        <v>-0.29383648699450426</v>
      </c>
      <c r="R40" s="164">
        <f>O40/O$9</f>
        <v>1.177468259668063E-2</v>
      </c>
      <c r="S40" s="163">
        <v>62773</v>
      </c>
      <c r="T40" s="163">
        <v>20829</v>
      </c>
      <c r="U40" s="163">
        <v>30757</v>
      </c>
      <c r="V40" s="163">
        <v>64410</v>
      </c>
      <c r="W40" s="163">
        <v>52216</v>
      </c>
      <c r="X40" s="164">
        <f>IFERROR(W40/V40-1,"-")</f>
        <v>-0.18931842881540129</v>
      </c>
      <c r="Y40" s="165">
        <f t="shared" si="10"/>
        <v>-0.16817740111194301</v>
      </c>
      <c r="Z40" s="164">
        <f t="shared" si="17"/>
        <v>1.6553545123843466E-2</v>
      </c>
    </row>
    <row r="41" spans="1:26" x14ac:dyDescent="0.25">
      <c r="A41" s="1" t="s">
        <v>146</v>
      </c>
      <c r="B41" s="157" t="s">
        <v>107</v>
      </c>
      <c r="C41" s="158">
        <v>161094</v>
      </c>
      <c r="D41" s="158">
        <v>48756</v>
      </c>
      <c r="E41" s="158">
        <v>44610</v>
      </c>
      <c r="F41" s="158">
        <v>156956</v>
      </c>
      <c r="G41" s="158">
        <v>172956</v>
      </c>
      <c r="H41" s="159">
        <f>IFERROR(G41/F41-1,"-")</f>
        <v>0.10193939702846655</v>
      </c>
      <c r="I41" s="160">
        <f t="shared" si="1"/>
        <v>7.3634027338076002E-2</v>
      </c>
      <c r="J41" s="159">
        <f>G41/G$9</f>
        <v>0.23422950038190476</v>
      </c>
      <c r="K41" s="158">
        <v>487949</v>
      </c>
      <c r="L41" s="158">
        <v>132747</v>
      </c>
      <c r="M41" s="158">
        <v>172305</v>
      </c>
      <c r="N41" s="158">
        <v>512513</v>
      </c>
      <c r="O41" s="158">
        <v>556416</v>
      </c>
      <c r="P41" s="159">
        <f>IFERROR(O41/N41-1,"-")</f>
        <v>8.5662217348633218E-2</v>
      </c>
      <c r="Q41" s="160">
        <f t="shared" si="9"/>
        <v>0.14031589366921549</v>
      </c>
      <c r="R41" s="159">
        <f>O41/O$9</f>
        <v>0.16608669332812762</v>
      </c>
      <c r="S41" s="158">
        <v>649043</v>
      </c>
      <c r="T41" s="158">
        <v>181503</v>
      </c>
      <c r="U41" s="158">
        <v>216915</v>
      </c>
      <c r="V41" s="158">
        <v>669469</v>
      </c>
      <c r="W41" s="158">
        <v>729372</v>
      </c>
      <c r="X41" s="159">
        <f>IFERROR(W41/V41-1,"-")</f>
        <v>8.9478377639591988E-2</v>
      </c>
      <c r="Y41" s="160">
        <f t="shared" si="10"/>
        <v>0.12376529752266019</v>
      </c>
      <c r="Z41" s="159">
        <f t="shared" si="17"/>
        <v>0.11674455377762803</v>
      </c>
    </row>
    <row r="42" spans="1:26" x14ac:dyDescent="0.25">
      <c r="A42" s="161" t="s">
        <v>110</v>
      </c>
      <c r="B42" s="162" t="s">
        <v>110</v>
      </c>
      <c r="C42" s="163">
        <v>87652</v>
      </c>
      <c r="D42" s="163">
        <v>24960</v>
      </c>
      <c r="E42" s="163">
        <v>17021</v>
      </c>
      <c r="F42" s="163">
        <v>75160</v>
      </c>
      <c r="G42" s="163">
        <v>74709</v>
      </c>
      <c r="H42" s="164">
        <f t="shared" ref="H42:H49" si="18">IFERROR(G42/F42-1,"-")</f>
        <v>-6.0005321979776927E-3</v>
      </c>
      <c r="I42" s="165">
        <f t="shared" si="1"/>
        <v>-0.14766348742755442</v>
      </c>
      <c r="J42" s="164">
        <f t="shared" ref="J42:J49" si="19">G42/G$9</f>
        <v>0.10117632082166401</v>
      </c>
      <c r="K42" s="163">
        <v>262145</v>
      </c>
      <c r="L42" s="163">
        <v>63301</v>
      </c>
      <c r="M42" s="163">
        <v>63769</v>
      </c>
      <c r="N42" s="163">
        <v>269103</v>
      </c>
      <c r="O42" s="163">
        <v>299592</v>
      </c>
      <c r="P42" s="164">
        <f t="shared" ref="P42:P49" si="20">IFERROR(O42/N42-1,"-")</f>
        <v>0.11329862543338431</v>
      </c>
      <c r="Q42" s="165">
        <f t="shared" si="9"/>
        <v>0.1428484235823686</v>
      </c>
      <c r="R42" s="164">
        <f t="shared" ref="R42:R49" si="21">O42/O$9</f>
        <v>8.9426336819143235E-2</v>
      </c>
      <c r="S42" s="163">
        <v>349797</v>
      </c>
      <c r="T42" s="163">
        <v>88261</v>
      </c>
      <c r="U42" s="163">
        <v>80790</v>
      </c>
      <c r="V42" s="163">
        <v>344263</v>
      </c>
      <c r="W42" s="163">
        <v>374301</v>
      </c>
      <c r="X42" s="164">
        <f t="shared" ref="X42:X49" si="22">IFERROR(W42/V42-1,"-")</f>
        <v>8.7253059434211577E-2</v>
      </c>
      <c r="Y42" s="165">
        <f t="shared" si="10"/>
        <v>7.0052058765512459E-2</v>
      </c>
      <c r="Z42" s="164">
        <f t="shared" si="17"/>
        <v>4.3481513494661825E-2</v>
      </c>
    </row>
    <row r="43" spans="1:26" x14ac:dyDescent="0.25">
      <c r="A43" s="161" t="s">
        <v>113</v>
      </c>
      <c r="B43" s="162" t="s">
        <v>113</v>
      </c>
      <c r="C43" s="163">
        <v>11396</v>
      </c>
      <c r="D43" s="163">
        <v>3221</v>
      </c>
      <c r="E43" s="163">
        <v>2578</v>
      </c>
      <c r="F43" s="163">
        <v>7845</v>
      </c>
      <c r="G43" s="163">
        <v>10865</v>
      </c>
      <c r="H43" s="164">
        <f t="shared" si="18"/>
        <v>0.38495857233906938</v>
      </c>
      <c r="I43" s="165">
        <f t="shared" si="1"/>
        <v>-4.6595296595296598E-2</v>
      </c>
      <c r="J43" s="164">
        <f t="shared" si="19"/>
        <v>1.4714167312203076E-2</v>
      </c>
      <c r="K43" s="163">
        <v>26865</v>
      </c>
      <c r="L43" s="163">
        <v>7570</v>
      </c>
      <c r="M43" s="163">
        <v>10918</v>
      </c>
      <c r="N43" s="163">
        <v>19949</v>
      </c>
      <c r="O43" s="163">
        <v>22563</v>
      </c>
      <c r="P43" s="164">
        <f t="shared" si="20"/>
        <v>0.13103413704947608</v>
      </c>
      <c r="Q43" s="165">
        <f t="shared" si="9"/>
        <v>-0.16013400335008376</v>
      </c>
      <c r="R43" s="164">
        <f t="shared" si="21"/>
        <v>6.7349142755825557E-3</v>
      </c>
      <c r="S43" s="163">
        <v>38261</v>
      </c>
      <c r="T43" s="163">
        <v>10791</v>
      </c>
      <c r="U43" s="163">
        <v>13496</v>
      </c>
      <c r="V43" s="163">
        <v>27794</v>
      </c>
      <c r="W43" s="163">
        <v>33428</v>
      </c>
      <c r="X43" s="164">
        <f t="shared" si="22"/>
        <v>0.20270561991796798</v>
      </c>
      <c r="Y43" s="165">
        <f t="shared" si="10"/>
        <v>-0.12631661482972212</v>
      </c>
      <c r="Z43" s="164">
        <f t="shared" si="17"/>
        <v>7.2636032445099136E-3</v>
      </c>
    </row>
    <row r="44" spans="1:26" x14ac:dyDescent="0.25">
      <c r="A44" s="161" t="s">
        <v>116</v>
      </c>
      <c r="B44" s="162" t="s">
        <v>116</v>
      </c>
      <c r="C44" s="163">
        <v>6703</v>
      </c>
      <c r="D44" s="163">
        <v>1995</v>
      </c>
      <c r="E44" s="163">
        <v>1781</v>
      </c>
      <c r="F44" s="163">
        <v>5675</v>
      </c>
      <c r="G44" s="163">
        <v>7865</v>
      </c>
      <c r="H44" s="164">
        <f t="shared" si="18"/>
        <v>0.38590308370044046</v>
      </c>
      <c r="I44" s="165">
        <f t="shared" si="1"/>
        <v>0.17335521408324639</v>
      </c>
      <c r="J44" s="164">
        <f t="shared" si="19"/>
        <v>1.0651350751079355E-2</v>
      </c>
      <c r="K44" s="163">
        <v>9914</v>
      </c>
      <c r="L44" s="163">
        <v>3970</v>
      </c>
      <c r="M44" s="163">
        <v>8252</v>
      </c>
      <c r="N44" s="163">
        <v>12032</v>
      </c>
      <c r="O44" s="163">
        <v>11886</v>
      </c>
      <c r="P44" s="164">
        <f t="shared" si="20"/>
        <v>-1.2134308510638347E-2</v>
      </c>
      <c r="Q44" s="165">
        <f t="shared" si="9"/>
        <v>0.19891063143030063</v>
      </c>
      <c r="R44" s="164">
        <f t="shared" si="21"/>
        <v>3.5478966041561076E-3</v>
      </c>
      <c r="S44" s="163">
        <v>16617</v>
      </c>
      <c r="T44" s="163">
        <v>5965</v>
      </c>
      <c r="U44" s="163">
        <v>10033</v>
      </c>
      <c r="V44" s="163">
        <v>17707</v>
      </c>
      <c r="W44" s="163">
        <v>19751</v>
      </c>
      <c r="X44" s="164">
        <f t="shared" si="22"/>
        <v>0.11543457389732881</v>
      </c>
      <c r="Y44" s="165">
        <f t="shared" si="10"/>
        <v>0.18860203406150333</v>
      </c>
      <c r="Z44" s="164">
        <f t="shared" si="17"/>
        <v>5.3998022637943071E-3</v>
      </c>
    </row>
    <row r="45" spans="1:26" x14ac:dyDescent="0.25">
      <c r="A45" s="161" t="s">
        <v>123</v>
      </c>
      <c r="B45" s="162" t="s">
        <v>123</v>
      </c>
      <c r="C45" s="163">
        <v>2994</v>
      </c>
      <c r="D45" s="163">
        <v>885</v>
      </c>
      <c r="E45" s="163">
        <v>1430</v>
      </c>
      <c r="F45" s="163">
        <v>3236</v>
      </c>
      <c r="G45" s="163">
        <v>3482</v>
      </c>
      <c r="H45" s="164">
        <f t="shared" si="18"/>
        <v>7.6019777503090191E-2</v>
      </c>
      <c r="I45" s="165">
        <f t="shared" si="1"/>
        <v>0.16299265197060797</v>
      </c>
      <c r="J45" s="164">
        <f t="shared" si="19"/>
        <v>4.7155757552775988E-3</v>
      </c>
      <c r="K45" s="163">
        <v>24453</v>
      </c>
      <c r="L45" s="163">
        <v>6712</v>
      </c>
      <c r="M45" s="163">
        <v>13570</v>
      </c>
      <c r="N45" s="163">
        <v>27358</v>
      </c>
      <c r="O45" s="163">
        <v>26160</v>
      </c>
      <c r="P45" s="164">
        <f t="shared" si="20"/>
        <v>-4.3789750712771358E-2</v>
      </c>
      <c r="Q45" s="165">
        <f t="shared" si="9"/>
        <v>6.9807385596859284E-2</v>
      </c>
      <c r="R45" s="164">
        <f t="shared" si="21"/>
        <v>7.8085962615449915E-3</v>
      </c>
      <c r="S45" s="163">
        <v>27447</v>
      </c>
      <c r="T45" s="163">
        <v>7597</v>
      </c>
      <c r="U45" s="163">
        <v>15000</v>
      </c>
      <c r="V45" s="163">
        <v>30594</v>
      </c>
      <c r="W45" s="163">
        <v>29642</v>
      </c>
      <c r="X45" s="164">
        <f t="shared" si="22"/>
        <v>-3.1117212525331728E-2</v>
      </c>
      <c r="Y45" s="165">
        <f t="shared" si="10"/>
        <v>7.9972310270703506E-2</v>
      </c>
      <c r="Z45" s="164">
        <f t="shared" si="17"/>
        <v>8.0730622901340181E-3</v>
      </c>
    </row>
    <row r="46" spans="1:26" x14ac:dyDescent="0.25">
      <c r="A46" s="161" t="s">
        <v>119</v>
      </c>
      <c r="B46" s="162" t="s">
        <v>119</v>
      </c>
      <c r="C46" s="163">
        <v>2495</v>
      </c>
      <c r="D46" s="163">
        <v>1080</v>
      </c>
      <c r="E46" s="163">
        <v>722</v>
      </c>
      <c r="F46" s="163">
        <v>1778</v>
      </c>
      <c r="G46" s="163">
        <v>2269</v>
      </c>
      <c r="H46" s="164">
        <f t="shared" si="18"/>
        <v>0.27615298087739037</v>
      </c>
      <c r="I46" s="165">
        <f t="shared" si="1"/>
        <v>-9.05811623246493E-2</v>
      </c>
      <c r="J46" s="164">
        <f t="shared" si="19"/>
        <v>3.0728435923965741E-3</v>
      </c>
      <c r="K46" s="163">
        <v>31182</v>
      </c>
      <c r="L46" s="163">
        <v>11022</v>
      </c>
      <c r="M46" s="163">
        <v>16968</v>
      </c>
      <c r="N46" s="163">
        <v>29000</v>
      </c>
      <c r="O46" s="163">
        <v>33231</v>
      </c>
      <c r="P46" s="164">
        <f t="shared" si="20"/>
        <v>0.14589655172413796</v>
      </c>
      <c r="Q46" s="165">
        <f t="shared" si="9"/>
        <v>6.5710987107946872E-2</v>
      </c>
      <c r="R46" s="164">
        <f t="shared" si="21"/>
        <v>9.9192455033410409E-3</v>
      </c>
      <c r="S46" s="163">
        <v>33677</v>
      </c>
      <c r="T46" s="163">
        <v>12102</v>
      </c>
      <c r="U46" s="163">
        <v>17690</v>
      </c>
      <c r="V46" s="163">
        <v>30778</v>
      </c>
      <c r="W46" s="163">
        <v>35500</v>
      </c>
      <c r="X46" s="164">
        <f t="shared" si="22"/>
        <v>0.15342127493664304</v>
      </c>
      <c r="Y46" s="165">
        <f t="shared" si="10"/>
        <v>5.4131900109867237E-2</v>
      </c>
      <c r="Z46" s="164">
        <f t="shared" si="17"/>
        <v>9.5208314608313856E-3</v>
      </c>
    </row>
    <row r="47" spans="1:26" x14ac:dyDescent="0.25">
      <c r="A47" s="161" t="s">
        <v>128</v>
      </c>
      <c r="B47" s="162" t="s">
        <v>128</v>
      </c>
      <c r="C47" s="163">
        <v>3512</v>
      </c>
      <c r="D47" s="163">
        <v>1099</v>
      </c>
      <c r="E47" s="163">
        <v>749</v>
      </c>
      <c r="F47" s="163">
        <v>2218</v>
      </c>
      <c r="G47" s="163">
        <v>2218</v>
      </c>
      <c r="H47" s="164">
        <f t="shared" si="18"/>
        <v>0</v>
      </c>
      <c r="I47" s="165">
        <f t="shared" si="1"/>
        <v>-0.3684510250569476</v>
      </c>
      <c r="J47" s="164">
        <f t="shared" si="19"/>
        <v>3.0037757108574712E-3</v>
      </c>
      <c r="K47" s="163">
        <v>4530</v>
      </c>
      <c r="L47" s="163">
        <v>2296</v>
      </c>
      <c r="M47" s="163">
        <v>2639</v>
      </c>
      <c r="N47" s="163">
        <v>6605</v>
      </c>
      <c r="O47" s="163">
        <v>7002</v>
      </c>
      <c r="P47" s="164">
        <f t="shared" si="20"/>
        <v>6.0105980317940899E-2</v>
      </c>
      <c r="Q47" s="165">
        <f t="shared" si="9"/>
        <v>0.54569536423841059</v>
      </c>
      <c r="R47" s="164">
        <f t="shared" si="21"/>
        <v>2.0900531736750012E-3</v>
      </c>
      <c r="S47" s="163">
        <v>8042</v>
      </c>
      <c r="T47" s="163">
        <v>3395</v>
      </c>
      <c r="U47" s="163">
        <v>3388</v>
      </c>
      <c r="V47" s="163">
        <v>8823</v>
      </c>
      <c r="W47" s="163">
        <v>9220</v>
      </c>
      <c r="X47" s="164">
        <f t="shared" si="22"/>
        <v>4.4996033095318966E-2</v>
      </c>
      <c r="Y47" s="165">
        <f t="shared" si="10"/>
        <v>0.14648097488187029</v>
      </c>
      <c r="Z47" s="164">
        <f t="shared" si="17"/>
        <v>1.8234356692649369E-3</v>
      </c>
    </row>
    <row r="48" spans="1:26" x14ac:dyDescent="0.25">
      <c r="A48" s="161" t="s">
        <v>131</v>
      </c>
      <c r="B48" s="162" t="s">
        <v>131</v>
      </c>
      <c r="C48" s="163">
        <v>4005</v>
      </c>
      <c r="D48" s="163">
        <v>1080</v>
      </c>
      <c r="E48" s="163">
        <v>761</v>
      </c>
      <c r="F48" s="163">
        <v>1311</v>
      </c>
      <c r="G48" s="163">
        <v>1982</v>
      </c>
      <c r="H48" s="164">
        <f t="shared" si="18"/>
        <v>0.51182303585049582</v>
      </c>
      <c r="I48" s="165">
        <f t="shared" si="1"/>
        <v>-0.50511860174781531</v>
      </c>
      <c r="J48" s="164">
        <f t="shared" si="19"/>
        <v>2.6841674747157384E-3</v>
      </c>
      <c r="K48" s="163">
        <v>7898</v>
      </c>
      <c r="L48" s="163">
        <v>4136</v>
      </c>
      <c r="M48" s="163">
        <v>3019</v>
      </c>
      <c r="N48" s="163">
        <v>6804</v>
      </c>
      <c r="O48" s="163">
        <v>8431</v>
      </c>
      <c r="P48" s="164">
        <f t="shared" si="20"/>
        <v>0.23912404467960013</v>
      </c>
      <c r="Q48" s="165">
        <f t="shared" si="9"/>
        <v>6.7485439351734566E-2</v>
      </c>
      <c r="R48" s="164">
        <f t="shared" si="21"/>
        <v>2.5166007293993052E-3</v>
      </c>
      <c r="S48" s="163">
        <v>11903</v>
      </c>
      <c r="T48" s="163">
        <v>5216</v>
      </c>
      <c r="U48" s="163">
        <v>3780</v>
      </c>
      <c r="V48" s="163">
        <v>8115</v>
      </c>
      <c r="W48" s="163">
        <v>10413</v>
      </c>
      <c r="X48" s="164">
        <f t="shared" si="22"/>
        <v>0.28317929759704241</v>
      </c>
      <c r="Y48" s="165">
        <f t="shared" si="10"/>
        <v>-0.12517852642191041</v>
      </c>
      <c r="Z48" s="164">
        <f t="shared" si="17"/>
        <v>2.0344116971137724E-3</v>
      </c>
    </row>
    <row r="49" spans="1:26" x14ac:dyDescent="0.25">
      <c r="A49" s="167" t="s">
        <v>145</v>
      </c>
      <c r="B49" s="168" t="s">
        <v>145</v>
      </c>
      <c r="C49" s="169">
        <f>C41-SUM(C42:C48)</f>
        <v>42337</v>
      </c>
      <c r="D49" s="169">
        <f>D41-SUM(D42:D48)</f>
        <v>14436</v>
      </c>
      <c r="E49" s="169">
        <f>E41-SUM(E42:E48)</f>
        <v>19568</v>
      </c>
      <c r="F49" s="169">
        <f>F41-SUM(F42:F48)</f>
        <v>59733</v>
      </c>
      <c r="G49" s="169">
        <f>G41-SUM(G42:G48)</f>
        <v>69566</v>
      </c>
      <c r="H49" s="170">
        <f t="shared" si="18"/>
        <v>0.16461587397251098</v>
      </c>
      <c r="I49" s="171">
        <f t="shared" si="1"/>
        <v>0.64314901858894102</v>
      </c>
      <c r="J49" s="170">
        <f t="shared" si="19"/>
        <v>9.4211298963710929E-2</v>
      </c>
      <c r="K49" s="169">
        <f>K41-SUM(K42:K48)</f>
        <v>120962</v>
      </c>
      <c r="L49" s="169">
        <f>L41-SUM(L42:L48)</f>
        <v>33740</v>
      </c>
      <c r="M49" s="169">
        <f>M41-SUM(M42:M48)</f>
        <v>53170</v>
      </c>
      <c r="N49" s="169">
        <f>N41-SUM(N42:N48)</f>
        <v>141662</v>
      </c>
      <c r="O49" s="169">
        <f>O41-SUM(O42:O48)</f>
        <v>147551</v>
      </c>
      <c r="P49" s="170">
        <f t="shared" si="20"/>
        <v>4.157078115514401E-2</v>
      </c>
      <c r="Q49" s="171">
        <f t="shared" si="9"/>
        <v>0.21981283378251026</v>
      </c>
      <c r="R49" s="170">
        <f t="shared" si="21"/>
        <v>4.4043049961285365E-2</v>
      </c>
      <c r="S49" s="169">
        <f>S41-SUM(S42:S48)</f>
        <v>163299</v>
      </c>
      <c r="T49" s="169">
        <f>T41-SUM(T42:T48)</f>
        <v>48176</v>
      </c>
      <c r="U49" s="169">
        <f>U41-SUM(U42:U48)</f>
        <v>72738</v>
      </c>
      <c r="V49" s="169">
        <f>V41-SUM(V42:V48)</f>
        <v>201395</v>
      </c>
      <c r="W49" s="169">
        <f>W41-SUM(W42:W48)</f>
        <v>217117</v>
      </c>
      <c r="X49" s="170">
        <f t="shared" si="22"/>
        <v>7.8065493185034418E-2</v>
      </c>
      <c r="Y49" s="171">
        <f t="shared" si="10"/>
        <v>0.32956723556176093</v>
      </c>
      <c r="Z49" s="170">
        <f t="shared" si="17"/>
        <v>3.9147893657317884E-2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38821</v>
      </c>
      <c r="T51" s="176">
        <f>T52+T55</f>
        <v>10755</v>
      </c>
      <c r="U51" s="176">
        <f>U52+U55</f>
        <v>20161</v>
      </c>
      <c r="V51" s="176">
        <f>V52+V55</f>
        <v>37638</v>
      </c>
      <c r="W51" s="176">
        <f>W52+W55</f>
        <v>50521</v>
      </c>
      <c r="X51" s="177">
        <f>IFERROR(W51/V51-1,"-")</f>
        <v>0.34228705032148365</v>
      </c>
      <c r="Y51" s="177">
        <f t="shared" si="10"/>
        <v>0.30138327194044456</v>
      </c>
      <c r="Z51" s="177">
        <f t="shared" ref="Z51:Z63" si="23">U51/U$9</f>
        <v>1.0850733922092796E-2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60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60" t="str">
        <f t="shared" si="9"/>
        <v>-</v>
      </c>
      <c r="R52" s="159">
        <f>O52/O$9</f>
        <v>0</v>
      </c>
      <c r="S52" s="158">
        <v>8657</v>
      </c>
      <c r="T52" s="158">
        <v>1989</v>
      </c>
      <c r="U52" s="158">
        <v>4950</v>
      </c>
      <c r="V52" s="158">
        <v>6738</v>
      </c>
      <c r="W52" s="158">
        <v>20078</v>
      </c>
      <c r="X52" s="159">
        <f>IFERROR(W52/V52-1,"-")</f>
        <v>1.9798159691303057</v>
      </c>
      <c r="Y52" s="160">
        <f t="shared" si="10"/>
        <v>1.3192791960263373</v>
      </c>
      <c r="Z52" s="159">
        <f t="shared" si="23"/>
        <v>2.6641105557442262E-3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65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65" t="str">
        <f t="shared" si="9"/>
        <v>-</v>
      </c>
      <c r="R53" s="164">
        <f>O53/O$9</f>
        <v>0</v>
      </c>
      <c r="S53" s="163">
        <v>4791</v>
      </c>
      <c r="T53" s="163">
        <v>1487</v>
      </c>
      <c r="U53" s="163">
        <v>2415</v>
      </c>
      <c r="V53" s="163">
        <v>3508</v>
      </c>
      <c r="W53" s="163">
        <v>14700</v>
      </c>
      <c r="X53" s="164">
        <f>IFERROR(W53/V53-1,"-")</f>
        <v>3.1904218928164196</v>
      </c>
      <c r="Y53" s="165">
        <f t="shared" si="10"/>
        <v>2.0682529743268629</v>
      </c>
      <c r="Z53" s="164">
        <f t="shared" si="23"/>
        <v>1.299763028711577E-3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65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65" t="str">
        <f t="shared" si="9"/>
        <v>-</v>
      </c>
      <c r="R54" s="164">
        <f>O54/O$9</f>
        <v>0</v>
      </c>
      <c r="S54" s="163">
        <v>3866</v>
      </c>
      <c r="T54" s="163">
        <v>502</v>
      </c>
      <c r="U54" s="163">
        <v>2535</v>
      </c>
      <c r="V54" s="163">
        <v>3230</v>
      </c>
      <c r="W54" s="163">
        <v>5378</v>
      </c>
      <c r="X54" s="164">
        <f>IFERROR(W54/V54-1,"-")</f>
        <v>0.66501547987616094</v>
      </c>
      <c r="Y54" s="165">
        <f t="shared" si="10"/>
        <v>0.39110191412312467</v>
      </c>
      <c r="Z54" s="164">
        <f t="shared" si="23"/>
        <v>1.364347527032649E-3</v>
      </c>
    </row>
    <row r="55" spans="1:26" x14ac:dyDescent="0.25">
      <c r="A55" s="1" t="s">
        <v>146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60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60" t="str">
        <f t="shared" si="9"/>
        <v>-</v>
      </c>
      <c r="R55" s="159">
        <f>O55/O$9</f>
        <v>0</v>
      </c>
      <c r="S55" s="158">
        <v>30164</v>
      </c>
      <c r="T55" s="158">
        <v>8766</v>
      </c>
      <c r="U55" s="158">
        <v>15211</v>
      </c>
      <c r="V55" s="158">
        <v>30900</v>
      </c>
      <c r="W55" s="158">
        <v>30443</v>
      </c>
      <c r="X55" s="159">
        <f>IFERROR(W55/V55-1,"-")</f>
        <v>-1.4789644012945025E-2</v>
      </c>
      <c r="Y55" s="160">
        <f t="shared" si="10"/>
        <v>9.2494364142685637E-3</v>
      </c>
      <c r="Z55" s="159">
        <f t="shared" si="23"/>
        <v>8.18662336634857E-3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65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65" t="str">
        <f t="shared" si="9"/>
        <v>-</v>
      </c>
      <c r="R56" s="164">
        <f t="shared" ref="R56:R63" si="27">O56/O$9</f>
        <v>0</v>
      </c>
      <c r="S56" s="163">
        <v>8594</v>
      </c>
      <c r="T56" s="163">
        <v>2464</v>
      </c>
      <c r="U56" s="163">
        <v>3030</v>
      </c>
      <c r="V56" s="163">
        <v>10329</v>
      </c>
      <c r="W56" s="163">
        <v>9247</v>
      </c>
      <c r="X56" s="164">
        <f t="shared" ref="X56:X63" si="28">IFERROR(W56/V56-1,"-")</f>
        <v>-0.10475360635105047</v>
      </c>
      <c r="Y56" s="165">
        <f t="shared" si="10"/>
        <v>7.5983244123807303E-2</v>
      </c>
      <c r="Z56" s="164">
        <f t="shared" si="23"/>
        <v>1.6307585826070717E-3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65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65" t="str">
        <f t="shared" si="9"/>
        <v>-</v>
      </c>
      <c r="R57" s="164">
        <f t="shared" si="27"/>
        <v>0</v>
      </c>
      <c r="S57" s="163">
        <v>9255</v>
      </c>
      <c r="T57" s="163">
        <v>2785</v>
      </c>
      <c r="U57" s="163">
        <v>5150</v>
      </c>
      <c r="V57" s="163">
        <v>6783</v>
      </c>
      <c r="W57" s="163">
        <v>6068</v>
      </c>
      <c r="X57" s="164">
        <f t="shared" si="28"/>
        <v>-0.10541058528674629</v>
      </c>
      <c r="Y57" s="165">
        <f t="shared" si="10"/>
        <v>-0.34435440302539166</v>
      </c>
      <c r="Z57" s="164">
        <f t="shared" si="23"/>
        <v>2.7717513862793464E-3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65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65" t="str">
        <f t="shared" si="9"/>
        <v>-</v>
      </c>
      <c r="R58" s="164">
        <f t="shared" si="27"/>
        <v>0</v>
      </c>
      <c r="S58" s="163">
        <v>1959</v>
      </c>
      <c r="T58" s="163">
        <v>488</v>
      </c>
      <c r="U58" s="163">
        <v>1642</v>
      </c>
      <c r="V58" s="163">
        <v>2739</v>
      </c>
      <c r="W58" s="163">
        <v>2907</v>
      </c>
      <c r="X58" s="164">
        <f t="shared" si="28"/>
        <v>6.1336254107338339E-2</v>
      </c>
      <c r="Y58" s="165">
        <f t="shared" si="10"/>
        <v>0.48392036753445633</v>
      </c>
      <c r="Z58" s="164">
        <f t="shared" si="23"/>
        <v>8.8373121869333722E-4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65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65" t="str">
        <f t="shared" si="9"/>
        <v>-</v>
      </c>
      <c r="R59" s="164">
        <f t="shared" si="27"/>
        <v>0</v>
      </c>
      <c r="S59" s="163">
        <v>546</v>
      </c>
      <c r="T59" s="163">
        <v>271</v>
      </c>
      <c r="U59" s="163">
        <v>377</v>
      </c>
      <c r="V59" s="163">
        <v>866</v>
      </c>
      <c r="W59" s="163">
        <v>806</v>
      </c>
      <c r="X59" s="164">
        <f t="shared" si="28"/>
        <v>-6.9284064665127043E-2</v>
      </c>
      <c r="Y59" s="165">
        <f t="shared" si="10"/>
        <v>0.47619047619047628</v>
      </c>
      <c r="Z59" s="164">
        <f t="shared" si="23"/>
        <v>2.0290296555870165E-4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65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65" t="str">
        <f t="shared" si="9"/>
        <v>-</v>
      </c>
      <c r="R60" s="164">
        <f t="shared" si="27"/>
        <v>0</v>
      </c>
      <c r="S60" s="163">
        <v>636</v>
      </c>
      <c r="T60" s="163">
        <v>177</v>
      </c>
      <c r="U60" s="163">
        <v>476</v>
      </c>
      <c r="V60" s="163">
        <v>649</v>
      </c>
      <c r="W60" s="163">
        <v>683</v>
      </c>
      <c r="X60" s="164">
        <f t="shared" si="28"/>
        <v>5.238828967642517E-2</v>
      </c>
      <c r="Y60" s="165">
        <f t="shared" si="10"/>
        <v>7.3899371069182429E-2</v>
      </c>
      <c r="Z60" s="164">
        <f t="shared" si="23"/>
        <v>2.5618517667358616E-4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65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65" t="str">
        <f t="shared" si="9"/>
        <v>-</v>
      </c>
      <c r="R61" s="164">
        <f t="shared" si="27"/>
        <v>0</v>
      </c>
      <c r="S61" s="163">
        <v>160</v>
      </c>
      <c r="T61" s="163">
        <v>76</v>
      </c>
      <c r="U61" s="163">
        <v>98</v>
      </c>
      <c r="V61" s="163">
        <v>132</v>
      </c>
      <c r="W61" s="163">
        <v>239</v>
      </c>
      <c r="X61" s="164">
        <f t="shared" si="28"/>
        <v>0.81060606060606055</v>
      </c>
      <c r="Y61" s="165">
        <f t="shared" si="10"/>
        <v>0.49374999999999991</v>
      </c>
      <c r="Z61" s="164">
        <f t="shared" si="23"/>
        <v>5.2744006962208921E-5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65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65" t="str">
        <f t="shared" si="9"/>
        <v>-</v>
      </c>
      <c r="R62" s="164">
        <f t="shared" si="27"/>
        <v>0</v>
      </c>
      <c r="S62" s="163">
        <v>340</v>
      </c>
      <c r="T62" s="163">
        <v>121</v>
      </c>
      <c r="U62" s="163">
        <v>91</v>
      </c>
      <c r="V62" s="163">
        <v>153</v>
      </c>
      <c r="W62" s="163">
        <v>195</v>
      </c>
      <c r="X62" s="164">
        <f t="shared" si="28"/>
        <v>0.27450980392156854</v>
      </c>
      <c r="Y62" s="165">
        <f t="shared" si="10"/>
        <v>-0.42647058823529416</v>
      </c>
      <c r="Z62" s="164">
        <f t="shared" si="23"/>
        <v>4.8976577893479713E-5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71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71" t="str">
        <f t="shared" si="9"/>
        <v>-</v>
      </c>
      <c r="R63" s="170">
        <f t="shared" si="27"/>
        <v>0</v>
      </c>
      <c r="S63" s="169">
        <f>S55-SUM(S56:S62)</f>
        <v>8674</v>
      </c>
      <c r="T63" s="169">
        <f>T55-SUM(T56:T62)</f>
        <v>2384</v>
      </c>
      <c r="U63" s="169">
        <f>U55-SUM(U56:U62)</f>
        <v>4347</v>
      </c>
      <c r="V63" s="169">
        <f>V55-SUM(V56:V62)</f>
        <v>9249</v>
      </c>
      <c r="W63" s="169">
        <f>W55-SUM(W56:W62)</f>
        <v>10298</v>
      </c>
      <c r="X63" s="170">
        <f t="shared" si="28"/>
        <v>0.11341766677478637</v>
      </c>
      <c r="Y63" s="171">
        <f t="shared" si="10"/>
        <v>0.18722619322112055</v>
      </c>
      <c r="Z63" s="170">
        <f t="shared" si="23"/>
        <v>2.3395734516808383E-3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6">
        <f>C66+C69</f>
        <v>12795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>
        <f t="shared" si="1"/>
        <v>-1</v>
      </c>
      <c r="J65" s="177">
        <f>G65/G$9</f>
        <v>0</v>
      </c>
      <c r="K65" s="176">
        <f>K66+K69</f>
        <v>122557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>
        <f t="shared" si="9"/>
        <v>-1</v>
      </c>
      <c r="R65" s="177">
        <f>O65/O$9</f>
        <v>0</v>
      </c>
      <c r="S65" s="176">
        <f>S66+S69</f>
        <v>135352</v>
      </c>
      <c r="T65" s="176">
        <f>T66+T69</f>
        <v>54073</v>
      </c>
      <c r="U65" s="176">
        <f>U66+U69</f>
        <v>62020</v>
      </c>
      <c r="V65" s="176">
        <f>V66+V69</f>
        <v>151473</v>
      </c>
      <c r="W65" s="176">
        <f>W66+W69</f>
        <v>170958</v>
      </c>
      <c r="X65" s="177">
        <f>IFERROR(W65/V65-1,"-")</f>
        <v>0.12863678675407497</v>
      </c>
      <c r="Y65" s="177">
        <f t="shared" si="10"/>
        <v>0.26306223772090553</v>
      </c>
      <c r="Z65" s="177">
        <f t="shared" ref="Z65:Z77" si="29">U65/U$9</f>
        <v>3.3379421548940788E-2</v>
      </c>
    </row>
    <row r="66" spans="1:26" x14ac:dyDescent="0.25">
      <c r="A66" s="1" t="s">
        <v>96</v>
      </c>
      <c r="B66" s="157" t="s">
        <v>97</v>
      </c>
      <c r="C66" s="158">
        <v>2002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60">
        <f t="shared" si="1"/>
        <v>-1</v>
      </c>
      <c r="J66" s="159">
        <f>G66/G$9</f>
        <v>0</v>
      </c>
      <c r="K66" s="158">
        <v>39360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60">
        <f t="shared" si="9"/>
        <v>-1</v>
      </c>
      <c r="R66" s="159">
        <f>O66/O$9</f>
        <v>0</v>
      </c>
      <c r="S66" s="158">
        <v>41362</v>
      </c>
      <c r="T66" s="158">
        <v>24032</v>
      </c>
      <c r="U66" s="158">
        <v>25803</v>
      </c>
      <c r="V66" s="158">
        <v>30941</v>
      </c>
      <c r="W66" s="158">
        <v>45548</v>
      </c>
      <c r="X66" s="159">
        <f>IFERROR(W66/V66-1,"-")</f>
        <v>0.47209204615235456</v>
      </c>
      <c r="Y66" s="160">
        <f t="shared" si="10"/>
        <v>0.1012040036748707</v>
      </c>
      <c r="Z66" s="159">
        <f t="shared" si="29"/>
        <v>1.3887281751488538E-2</v>
      </c>
    </row>
    <row r="67" spans="1:26" x14ac:dyDescent="0.25">
      <c r="A67" s="161" t="s">
        <v>103</v>
      </c>
      <c r="B67" s="162" t="s">
        <v>103</v>
      </c>
      <c r="C67" s="163">
        <v>1510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65">
        <f t="shared" si="1"/>
        <v>-1</v>
      </c>
      <c r="J67" s="164">
        <f>G67/G$9</f>
        <v>0</v>
      </c>
      <c r="K67" s="163">
        <v>20727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65">
        <f t="shared" si="9"/>
        <v>-1</v>
      </c>
      <c r="R67" s="164">
        <f>O67/O$9</f>
        <v>0</v>
      </c>
      <c r="S67" s="163">
        <v>22237</v>
      </c>
      <c r="T67" s="163">
        <v>8814</v>
      </c>
      <c r="U67" s="163">
        <v>21207</v>
      </c>
      <c r="V67" s="163">
        <v>22920</v>
      </c>
      <c r="W67" s="163">
        <v>31464</v>
      </c>
      <c r="X67" s="164">
        <f>IFERROR(W67/V67-1,"-")</f>
        <v>0.37277486910994773</v>
      </c>
      <c r="Y67" s="165">
        <f t="shared" si="10"/>
        <v>0.41493906552142823</v>
      </c>
      <c r="Z67" s="164">
        <f t="shared" si="29"/>
        <v>1.1413695465791475E-2</v>
      </c>
    </row>
    <row r="68" spans="1:26" x14ac:dyDescent="0.25">
      <c r="A68" s="161" t="s">
        <v>100</v>
      </c>
      <c r="B68" s="162" t="s">
        <v>100</v>
      </c>
      <c r="C68" s="163">
        <v>492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65">
        <f t="shared" si="1"/>
        <v>-1</v>
      </c>
      <c r="J68" s="164">
        <f>G68/G$9</f>
        <v>0</v>
      </c>
      <c r="K68" s="163">
        <v>18633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65">
        <f t="shared" si="9"/>
        <v>-1</v>
      </c>
      <c r="R68" s="164">
        <f>O68/O$9</f>
        <v>0</v>
      </c>
      <c r="S68" s="163">
        <v>19125</v>
      </c>
      <c r="T68" s="163">
        <v>15218</v>
      </c>
      <c r="U68" s="163">
        <v>4596</v>
      </c>
      <c r="V68" s="163">
        <v>8021</v>
      </c>
      <c r="W68" s="163">
        <v>14084</v>
      </c>
      <c r="X68" s="164">
        <f>IFERROR(W68/V68-1,"-")</f>
        <v>0.75589078668495202</v>
      </c>
      <c r="Y68" s="165">
        <f t="shared" si="10"/>
        <v>-0.26358169934640518</v>
      </c>
      <c r="Z68" s="164">
        <f t="shared" si="29"/>
        <v>2.4735862856970631E-3</v>
      </c>
    </row>
    <row r="69" spans="1:26" x14ac:dyDescent="0.25">
      <c r="A69" s="1" t="s">
        <v>146</v>
      </c>
      <c r="B69" s="157" t="s">
        <v>107</v>
      </c>
      <c r="C69" s="158">
        <v>10793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60">
        <f t="shared" si="1"/>
        <v>-1</v>
      </c>
      <c r="J69" s="159">
        <f>G69/G$9</f>
        <v>0</v>
      </c>
      <c r="K69" s="158">
        <v>83197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60">
        <f t="shared" si="9"/>
        <v>-1</v>
      </c>
      <c r="R69" s="159">
        <f>O69/O$9</f>
        <v>0</v>
      </c>
      <c r="S69" s="158">
        <v>93990</v>
      </c>
      <c r="T69" s="158">
        <v>30041</v>
      </c>
      <c r="U69" s="158">
        <v>36217</v>
      </c>
      <c r="V69" s="158">
        <v>120532</v>
      </c>
      <c r="W69" s="158">
        <v>125410</v>
      </c>
      <c r="X69" s="159">
        <f>IFERROR(W69/V69-1,"-")</f>
        <v>4.0470580426774649E-2</v>
      </c>
      <c r="Y69" s="160">
        <f t="shared" si="10"/>
        <v>0.33429088200872425</v>
      </c>
      <c r="Z69" s="159">
        <f t="shared" si="29"/>
        <v>1.9492139797452249E-2</v>
      </c>
    </row>
    <row r="70" spans="1:26" x14ac:dyDescent="0.25">
      <c r="A70" s="161" t="s">
        <v>110</v>
      </c>
      <c r="B70" s="162" t="s">
        <v>110</v>
      </c>
      <c r="C70" s="163">
        <v>1499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65">
        <f t="shared" si="1"/>
        <v>-1</v>
      </c>
      <c r="J70" s="164">
        <f t="shared" ref="J70:J77" si="31">G70/G$9</f>
        <v>0</v>
      </c>
      <c r="K70" s="163">
        <v>39253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65">
        <f t="shared" si="9"/>
        <v>-1</v>
      </c>
      <c r="R70" s="164">
        <f t="shared" ref="R70:R77" si="33">O70/O$9</f>
        <v>0</v>
      </c>
      <c r="S70" s="163">
        <v>40752</v>
      </c>
      <c r="T70" s="163">
        <v>13564</v>
      </c>
      <c r="U70" s="163">
        <v>7549</v>
      </c>
      <c r="V70" s="163">
        <v>52809</v>
      </c>
      <c r="W70" s="163">
        <v>48101</v>
      </c>
      <c r="X70" s="164">
        <f t="shared" ref="X70:X77" si="34">IFERROR(W70/V70-1,"-")</f>
        <v>-8.9151470393304177E-2</v>
      </c>
      <c r="Y70" s="165">
        <f t="shared" si="10"/>
        <v>0.18033470749901848</v>
      </c>
      <c r="Z70" s="164">
        <f t="shared" si="29"/>
        <v>4.0629031485481136E-3</v>
      </c>
    </row>
    <row r="71" spans="1:26" x14ac:dyDescent="0.25">
      <c r="A71" s="161" t="s">
        <v>113</v>
      </c>
      <c r="B71" s="162" t="s">
        <v>113</v>
      </c>
      <c r="C71" s="163">
        <v>1882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65">
        <f t="shared" si="1"/>
        <v>-1</v>
      </c>
      <c r="J71" s="164">
        <f t="shared" si="31"/>
        <v>0</v>
      </c>
      <c r="K71" s="163">
        <v>9305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65">
        <f t="shared" si="9"/>
        <v>-1</v>
      </c>
      <c r="R71" s="164">
        <f t="shared" si="33"/>
        <v>0</v>
      </c>
      <c r="S71" s="163">
        <v>11187</v>
      </c>
      <c r="T71" s="163">
        <v>3277</v>
      </c>
      <c r="U71" s="163">
        <v>3513</v>
      </c>
      <c r="V71" s="163">
        <v>7009</v>
      </c>
      <c r="W71" s="163">
        <v>9961</v>
      </c>
      <c r="X71" s="164">
        <f t="shared" si="34"/>
        <v>0.42117277785704088</v>
      </c>
      <c r="Y71" s="165">
        <f t="shared" si="10"/>
        <v>-0.10959149012246361</v>
      </c>
      <c r="Z71" s="164">
        <f t="shared" si="29"/>
        <v>1.8907111883493871E-3</v>
      </c>
    </row>
    <row r="72" spans="1:26" x14ac:dyDescent="0.25">
      <c r="A72" s="161" t="s">
        <v>116</v>
      </c>
      <c r="B72" s="162" t="s">
        <v>116</v>
      </c>
      <c r="C72" s="163">
        <v>2393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65">
        <f t="shared" si="1"/>
        <v>-1</v>
      </c>
      <c r="J72" s="164">
        <f t="shared" si="31"/>
        <v>0</v>
      </c>
      <c r="K72" s="163">
        <v>8387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65">
        <f t="shared" si="9"/>
        <v>-1</v>
      </c>
      <c r="R72" s="164">
        <f t="shared" si="33"/>
        <v>0</v>
      </c>
      <c r="S72" s="163">
        <v>10780</v>
      </c>
      <c r="T72" s="163">
        <v>3407</v>
      </c>
      <c r="U72" s="163">
        <v>6247</v>
      </c>
      <c r="V72" s="163">
        <v>17604</v>
      </c>
      <c r="W72" s="163">
        <v>15357</v>
      </c>
      <c r="X72" s="164">
        <f t="shared" si="34"/>
        <v>-0.12764144512610776</v>
      </c>
      <c r="Y72" s="165">
        <f t="shared" si="10"/>
        <v>0.42458256029684605</v>
      </c>
      <c r="Z72" s="164">
        <f t="shared" si="29"/>
        <v>3.3621613417644807E-3</v>
      </c>
    </row>
    <row r="73" spans="1:26" x14ac:dyDescent="0.25">
      <c r="A73" s="161" t="s">
        <v>123</v>
      </c>
      <c r="B73" s="162" t="s">
        <v>123</v>
      </c>
      <c r="C73" s="163">
        <v>100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65">
        <f t="shared" si="1"/>
        <v>-1</v>
      </c>
      <c r="J73" s="164">
        <f t="shared" si="31"/>
        <v>0</v>
      </c>
      <c r="K73" s="163">
        <v>1619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65">
        <f t="shared" si="9"/>
        <v>-1</v>
      </c>
      <c r="R73" s="164">
        <f t="shared" si="33"/>
        <v>0</v>
      </c>
      <c r="S73" s="163">
        <v>1719</v>
      </c>
      <c r="T73" s="163">
        <v>502</v>
      </c>
      <c r="U73" s="163">
        <v>1777</v>
      </c>
      <c r="V73" s="163">
        <v>2468</v>
      </c>
      <c r="W73" s="163">
        <v>3478</v>
      </c>
      <c r="X73" s="164">
        <f t="shared" si="34"/>
        <v>0.4092382495948137</v>
      </c>
      <c r="Y73" s="165">
        <f t="shared" si="10"/>
        <v>1.0232693426410706</v>
      </c>
      <c r="Z73" s="164">
        <f t="shared" si="29"/>
        <v>9.5638877930454339E-4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65" t="str">
        <f t="shared" ref="I74:I137" si="35">IFERROR(G74/C74-1,"-")</f>
        <v>-</v>
      </c>
      <c r="J74" s="164">
        <f t="shared" si="31"/>
        <v>0</v>
      </c>
      <c r="K74" s="163">
        <v>2455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65">
        <f t="shared" si="9"/>
        <v>-1</v>
      </c>
      <c r="R74" s="164">
        <f t="shared" si="33"/>
        <v>0</v>
      </c>
      <c r="S74" s="163">
        <v>2455</v>
      </c>
      <c r="T74" s="163">
        <v>1200</v>
      </c>
      <c r="U74" s="163">
        <v>1607</v>
      </c>
      <c r="V74" s="163">
        <v>2853</v>
      </c>
      <c r="W74" s="163">
        <v>2272</v>
      </c>
      <c r="X74" s="164">
        <f t="shared" si="34"/>
        <v>-0.20364528566421314</v>
      </c>
      <c r="Y74" s="165">
        <f t="shared" si="10"/>
        <v>-7.4541751527494871E-2</v>
      </c>
      <c r="Z74" s="164">
        <f t="shared" si="29"/>
        <v>8.6489407334969118E-4</v>
      </c>
    </row>
    <row r="75" spans="1:26" x14ac:dyDescent="0.25">
      <c r="A75" s="161" t="s">
        <v>128</v>
      </c>
      <c r="B75" s="162" t="s">
        <v>128</v>
      </c>
      <c r="C75" s="163">
        <v>311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65">
        <f t="shared" si="35"/>
        <v>-1</v>
      </c>
      <c r="J75" s="164">
        <f t="shared" si="31"/>
        <v>0</v>
      </c>
      <c r="K75" s="163">
        <v>1869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65">
        <f t="shared" si="9"/>
        <v>-1</v>
      </c>
      <c r="R75" s="164">
        <f t="shared" si="33"/>
        <v>0</v>
      </c>
      <c r="S75" s="163">
        <v>2180</v>
      </c>
      <c r="T75" s="163">
        <v>651</v>
      </c>
      <c r="U75" s="163">
        <v>1674</v>
      </c>
      <c r="V75" s="163">
        <v>2685</v>
      </c>
      <c r="W75" s="163">
        <v>3745</v>
      </c>
      <c r="X75" s="164">
        <f t="shared" si="34"/>
        <v>0.39478584729981381</v>
      </c>
      <c r="Y75" s="165">
        <f t="shared" si="10"/>
        <v>0.71788990825688082</v>
      </c>
      <c r="Z75" s="164">
        <f t="shared" si="29"/>
        <v>9.0095375157895642E-4</v>
      </c>
    </row>
    <row r="76" spans="1:26" x14ac:dyDescent="0.25">
      <c r="A76" s="161" t="s">
        <v>131</v>
      </c>
      <c r="B76" s="162" t="s">
        <v>131</v>
      </c>
      <c r="C76" s="163">
        <v>225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65">
        <f t="shared" si="35"/>
        <v>-1</v>
      </c>
      <c r="J76" s="164">
        <f t="shared" si="31"/>
        <v>0</v>
      </c>
      <c r="K76" s="163">
        <v>2065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65">
        <f t="shared" si="9"/>
        <v>-1</v>
      </c>
      <c r="R76" s="164">
        <f t="shared" si="33"/>
        <v>0</v>
      </c>
      <c r="S76" s="163">
        <v>2290</v>
      </c>
      <c r="T76" s="163">
        <v>907</v>
      </c>
      <c r="U76" s="163">
        <v>154</v>
      </c>
      <c r="V76" s="163">
        <v>799</v>
      </c>
      <c r="W76" s="163">
        <v>1039</v>
      </c>
      <c r="X76" s="164">
        <f t="shared" si="34"/>
        <v>0.30037546933667092</v>
      </c>
      <c r="Y76" s="165">
        <f t="shared" si="10"/>
        <v>-0.54628820960698687</v>
      </c>
      <c r="Z76" s="164">
        <f t="shared" si="29"/>
        <v>8.2883439512042591E-5</v>
      </c>
    </row>
    <row r="77" spans="1:26" x14ac:dyDescent="0.25">
      <c r="A77" s="167" t="s">
        <v>145</v>
      </c>
      <c r="B77" s="168" t="s">
        <v>145</v>
      </c>
      <c r="C77" s="169">
        <f>C69-SUM(C70:C76)</f>
        <v>4383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71">
        <f t="shared" si="35"/>
        <v>-1</v>
      </c>
      <c r="J77" s="170">
        <f t="shared" si="31"/>
        <v>0</v>
      </c>
      <c r="K77" s="169">
        <f>K69-SUM(K70:K76)</f>
        <v>18244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71">
        <f t="shared" si="9"/>
        <v>-1</v>
      </c>
      <c r="R77" s="170">
        <f t="shared" si="33"/>
        <v>0</v>
      </c>
      <c r="S77" s="169">
        <f>S69-SUM(S70:S76)</f>
        <v>22627</v>
      </c>
      <c r="T77" s="169">
        <f>T69-SUM(T70:T76)</f>
        <v>6533</v>
      </c>
      <c r="U77" s="169">
        <f>U69-SUM(U70:U76)</f>
        <v>13696</v>
      </c>
      <c r="V77" s="169">
        <f>V69-SUM(V70:V76)</f>
        <v>34305</v>
      </c>
      <c r="W77" s="169">
        <f>W69-SUM(W70:W76)</f>
        <v>41457</v>
      </c>
      <c r="X77" s="170">
        <f t="shared" si="34"/>
        <v>0.20848272846523841</v>
      </c>
      <c r="Y77" s="171">
        <f t="shared" si="10"/>
        <v>0.83219162946921821</v>
      </c>
      <c r="Z77" s="170">
        <f t="shared" si="29"/>
        <v>7.3712440750450343E-3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6">
        <f>C80+C83</f>
        <v>131352</v>
      </c>
      <c r="D79" s="176">
        <f>D80+D83</f>
        <v>34055</v>
      </c>
      <c r="E79" s="176">
        <f>E80+E83</f>
        <v>70827</v>
      </c>
      <c r="F79" s="176">
        <f>F80+F83</f>
        <v>98456</v>
      </c>
      <c r="G79" s="176">
        <f>G80+G83</f>
        <v>103299</v>
      </c>
      <c r="H79" s="177">
        <f>IFERROR(G79/F79-1,"-")</f>
        <v>4.9189485658568399E-2</v>
      </c>
      <c r="I79" s="177">
        <f t="shared" si="35"/>
        <v>-0.21357116754978989</v>
      </c>
      <c r="J79" s="177">
        <f>G79/G$9</f>
        <v>0.13989496264917309</v>
      </c>
      <c r="K79" s="176">
        <f>K80+K83</f>
        <v>501207</v>
      </c>
      <c r="L79" s="176">
        <f>L80+L83</f>
        <v>143122</v>
      </c>
      <c r="M79" s="176">
        <f>M80+M83</f>
        <v>214429</v>
      </c>
      <c r="N79" s="176">
        <f>N80+N83</f>
        <v>476344</v>
      </c>
      <c r="O79" s="176">
        <f>O80+O83</f>
        <v>549349</v>
      </c>
      <c r="P79" s="177">
        <f>IFERROR(O79/N79-1,"-")</f>
        <v>0.15326108862502719</v>
      </c>
      <c r="Q79" s="177">
        <f t="shared" si="9"/>
        <v>9.6052130157799009E-2</v>
      </c>
      <c r="R79" s="177">
        <f>O79/O$9</f>
        <v>0.16397723806129511</v>
      </c>
      <c r="S79" s="176">
        <f>S80+S83</f>
        <v>632559</v>
      </c>
      <c r="T79" s="176">
        <f>T80+T83</f>
        <v>177177</v>
      </c>
      <c r="U79" s="176">
        <f>U80+U83</f>
        <v>285256</v>
      </c>
      <c r="V79" s="176">
        <f>V80+V83</f>
        <v>574800</v>
      </c>
      <c r="W79" s="176">
        <f>W80+W83</f>
        <v>652648</v>
      </c>
      <c r="X79" s="177">
        <f>IFERROR(W79/V79-1,"-")</f>
        <v>0.13543493389004868</v>
      </c>
      <c r="Y79" s="177">
        <f t="shared" si="10"/>
        <v>3.1758302387603354E-2</v>
      </c>
      <c r="Z79" s="177">
        <f t="shared" ref="Z79:Z91" si="36">U79/U$9</f>
        <v>0.1535259637756313</v>
      </c>
    </row>
    <row r="80" spans="1:26" x14ac:dyDescent="0.25">
      <c r="A80" s="1" t="s">
        <v>96</v>
      </c>
      <c r="B80" s="157" t="s">
        <v>97</v>
      </c>
      <c r="C80" s="158">
        <v>57326</v>
      </c>
      <c r="D80" s="158">
        <v>15296</v>
      </c>
      <c r="E80" s="158">
        <v>38077</v>
      </c>
      <c r="F80" s="158">
        <v>48839</v>
      </c>
      <c r="G80" s="158">
        <v>49185</v>
      </c>
      <c r="H80" s="159">
        <f>IFERROR(G80/F80-1,"-")</f>
        <v>7.0845021396834795E-3</v>
      </c>
      <c r="I80" s="160">
        <f t="shared" si="35"/>
        <v>-0.14201235041691385</v>
      </c>
      <c r="J80" s="159">
        <f>G80/G$9</f>
        <v>6.6609877519623398E-2</v>
      </c>
      <c r="K80" s="158">
        <v>228164</v>
      </c>
      <c r="L80" s="158">
        <v>67449</v>
      </c>
      <c r="M80" s="158">
        <v>109519</v>
      </c>
      <c r="N80" s="158">
        <v>230615</v>
      </c>
      <c r="O80" s="158">
        <v>229974</v>
      </c>
      <c r="P80" s="159">
        <f>IFERROR(O80/N80-1,"-")</f>
        <v>-2.7795243154175031E-3</v>
      </c>
      <c r="Q80" s="160">
        <f t="shared" si="9"/>
        <v>7.9328903770972126E-3</v>
      </c>
      <c r="R80" s="159">
        <f>O80/O$9</f>
        <v>6.8645799566228891E-2</v>
      </c>
      <c r="S80" s="158">
        <v>285490</v>
      </c>
      <c r="T80" s="158">
        <v>82745</v>
      </c>
      <c r="U80" s="158">
        <v>147596</v>
      </c>
      <c r="V80" s="158">
        <v>279454</v>
      </c>
      <c r="W80" s="158">
        <v>279159</v>
      </c>
      <c r="X80" s="159">
        <f>IFERROR(W80/V80-1,"-")</f>
        <v>-1.0556299068898989E-3</v>
      </c>
      <c r="Y80" s="160">
        <f t="shared" si="10"/>
        <v>-2.2175908087848972E-2</v>
      </c>
      <c r="Z80" s="159">
        <f t="shared" si="36"/>
        <v>7.9436780118308042E-2</v>
      </c>
    </row>
    <row r="81" spans="1:26" x14ac:dyDescent="0.25">
      <c r="A81" s="161" t="s">
        <v>103</v>
      </c>
      <c r="B81" s="162" t="s">
        <v>103</v>
      </c>
      <c r="C81" s="163">
        <v>19941</v>
      </c>
      <c r="D81" s="163">
        <v>7696</v>
      </c>
      <c r="E81" s="163">
        <v>24218</v>
      </c>
      <c r="F81" s="163">
        <v>29828</v>
      </c>
      <c r="G81" s="163">
        <v>29979</v>
      </c>
      <c r="H81" s="164">
        <f>IFERROR(G81/F81-1,"-")</f>
        <v>5.0623575164274737E-3</v>
      </c>
      <c r="I81" s="165">
        <f t="shared" si="35"/>
        <v>0.50338498570783807</v>
      </c>
      <c r="J81" s="164">
        <f>G81/G$9</f>
        <v>4.0599725895309344E-2</v>
      </c>
      <c r="K81" s="163">
        <v>29985</v>
      </c>
      <c r="L81" s="163">
        <v>11781</v>
      </c>
      <c r="M81" s="163">
        <v>24585</v>
      </c>
      <c r="N81" s="163">
        <v>36378</v>
      </c>
      <c r="O81" s="163">
        <v>30210</v>
      </c>
      <c r="P81" s="164">
        <f>IFERROR(O81/N81-1,"-")</f>
        <v>-0.16955302655451099</v>
      </c>
      <c r="Q81" s="165">
        <f t="shared" si="9"/>
        <v>7.5037518759379918E-3</v>
      </c>
      <c r="R81" s="164">
        <f>O81/O$9</f>
        <v>9.0174959121282188E-3</v>
      </c>
      <c r="S81" s="163">
        <v>49926</v>
      </c>
      <c r="T81" s="163">
        <v>19477</v>
      </c>
      <c r="U81" s="163">
        <v>48803</v>
      </c>
      <c r="V81" s="163">
        <v>66206</v>
      </c>
      <c r="W81" s="163">
        <v>60189</v>
      </c>
      <c r="X81" s="164">
        <f>IFERROR(W81/V81-1,"-")</f>
        <v>-9.088300154064588E-2</v>
      </c>
      <c r="Y81" s="165">
        <f t="shared" si="10"/>
        <v>0.20556423506790056</v>
      </c>
      <c r="Z81" s="164">
        <f t="shared" si="36"/>
        <v>2.6265977263027367E-2</v>
      </c>
    </row>
    <row r="82" spans="1:26" x14ac:dyDescent="0.25">
      <c r="A82" s="161" t="s">
        <v>100</v>
      </c>
      <c r="B82" s="162" t="s">
        <v>100</v>
      </c>
      <c r="C82" s="163">
        <v>37385</v>
      </c>
      <c r="D82" s="163">
        <v>7600</v>
      </c>
      <c r="E82" s="163">
        <v>13859</v>
      </c>
      <c r="F82" s="163">
        <v>19011</v>
      </c>
      <c r="G82" s="163">
        <v>19206</v>
      </c>
      <c r="H82" s="164">
        <f>IFERROR(G82/F82-1,"-")</f>
        <v>1.0257219504497428E-2</v>
      </c>
      <c r="I82" s="165">
        <f t="shared" si="35"/>
        <v>-0.48626454460345059</v>
      </c>
      <c r="J82" s="164">
        <f>G82/G$9</f>
        <v>2.6010151624314061E-2</v>
      </c>
      <c r="K82" s="163">
        <v>198179</v>
      </c>
      <c r="L82" s="163">
        <v>55668</v>
      </c>
      <c r="M82" s="163">
        <v>84934</v>
      </c>
      <c r="N82" s="163">
        <v>194237</v>
      </c>
      <c r="O82" s="163">
        <v>199764</v>
      </c>
      <c r="P82" s="164">
        <f>IFERROR(O82/N82-1,"-")</f>
        <v>2.8454928772581933E-2</v>
      </c>
      <c r="Q82" s="165">
        <f t="shared" si="9"/>
        <v>7.9978201524883996E-3</v>
      </c>
      <c r="R82" s="164">
        <f>O82/O$9</f>
        <v>5.9628303654100677E-2</v>
      </c>
      <c r="S82" s="163">
        <v>235564</v>
      </c>
      <c r="T82" s="163">
        <v>63268</v>
      </c>
      <c r="U82" s="163">
        <v>98793</v>
      </c>
      <c r="V82" s="163">
        <v>213248</v>
      </c>
      <c r="W82" s="163">
        <v>218970</v>
      </c>
      <c r="X82" s="164">
        <f>IFERROR(W82/V82-1,"-")</f>
        <v>2.6832608043217299E-2</v>
      </c>
      <c r="Y82" s="165">
        <f t="shared" si="10"/>
        <v>-7.0443701074867082E-2</v>
      </c>
      <c r="Z82" s="164">
        <f t="shared" si="36"/>
        <v>5.3170802855280669E-2</v>
      </c>
    </row>
    <row r="83" spans="1:26" x14ac:dyDescent="0.25">
      <c r="A83" s="1" t="s">
        <v>146</v>
      </c>
      <c r="B83" s="157" t="s">
        <v>107</v>
      </c>
      <c r="C83" s="158">
        <v>74026</v>
      </c>
      <c r="D83" s="158">
        <v>18759</v>
      </c>
      <c r="E83" s="158">
        <v>32750</v>
      </c>
      <c r="F83" s="158">
        <v>49617</v>
      </c>
      <c r="G83" s="158">
        <v>54114</v>
      </c>
      <c r="H83" s="159">
        <f>IFERROR(G83/F83-1,"-")</f>
        <v>9.0634258419493241E-2</v>
      </c>
      <c r="I83" s="160">
        <f t="shared" si="35"/>
        <v>-0.26898657228541323</v>
      </c>
      <c r="J83" s="159">
        <f>G83/G$9</f>
        <v>7.3285085129549676E-2</v>
      </c>
      <c r="K83" s="158">
        <v>273043</v>
      </c>
      <c r="L83" s="158">
        <v>75673</v>
      </c>
      <c r="M83" s="158">
        <v>104910</v>
      </c>
      <c r="N83" s="158">
        <v>245729</v>
      </c>
      <c r="O83" s="158">
        <v>319375</v>
      </c>
      <c r="P83" s="159">
        <f>IFERROR(O83/N83-1,"-")</f>
        <v>0.29970414562383763</v>
      </c>
      <c r="Q83" s="160">
        <f t="shared" si="9"/>
        <v>0.16968755836992711</v>
      </c>
      <c r="R83" s="159">
        <f>O83/O$9</f>
        <v>9.5331438495066201E-2</v>
      </c>
      <c r="S83" s="158">
        <v>347069</v>
      </c>
      <c r="T83" s="158">
        <v>94432</v>
      </c>
      <c r="U83" s="158">
        <v>137660</v>
      </c>
      <c r="V83" s="158">
        <v>295346</v>
      </c>
      <c r="W83" s="158">
        <v>373489</v>
      </c>
      <c r="X83" s="159">
        <f>IFERROR(W83/V83-1,"-")</f>
        <v>0.26458120306352551</v>
      </c>
      <c r="Y83" s="160">
        <f t="shared" si="10"/>
        <v>7.6123191642007759E-2</v>
      </c>
      <c r="Z83" s="159">
        <f t="shared" si="36"/>
        <v>7.4089183657323268E-2</v>
      </c>
    </row>
    <row r="84" spans="1:26" x14ac:dyDescent="0.25">
      <c r="A84" s="161" t="s">
        <v>110</v>
      </c>
      <c r="B84" s="162" t="s">
        <v>110</v>
      </c>
      <c r="C84" s="163">
        <v>9286</v>
      </c>
      <c r="D84" s="163">
        <v>2578</v>
      </c>
      <c r="E84" s="163">
        <v>3228</v>
      </c>
      <c r="F84" s="163">
        <v>5828</v>
      </c>
      <c r="G84" s="163">
        <v>7060</v>
      </c>
      <c r="H84" s="164">
        <f t="shared" ref="H84:H91" si="37">IFERROR(G84/F84-1,"-")</f>
        <v>0.21139327385037743</v>
      </c>
      <c r="I84" s="165">
        <f t="shared" si="35"/>
        <v>-0.23971570105535212</v>
      </c>
      <c r="J84" s="164">
        <f t="shared" ref="J84:J91" si="38">G84/G$9</f>
        <v>9.5611616405111566E-3</v>
      </c>
      <c r="K84" s="163">
        <v>54466</v>
      </c>
      <c r="L84" s="163">
        <v>15879</v>
      </c>
      <c r="M84" s="163">
        <v>11210</v>
      </c>
      <c r="N84" s="163">
        <v>56300</v>
      </c>
      <c r="O84" s="163">
        <v>75139</v>
      </c>
      <c r="P84" s="164">
        <f t="shared" ref="P84:P91" si="39">IFERROR(O84/N84-1,"-")</f>
        <v>0.3346181172291296</v>
      </c>
      <c r="Q84" s="165">
        <f t="shared" si="9"/>
        <v>0.37955788932545076</v>
      </c>
      <c r="R84" s="164">
        <f t="shared" ref="R84:R91" si="40">O84/O$9</f>
        <v>2.2428521196339035E-2</v>
      </c>
      <c r="S84" s="163">
        <v>63752</v>
      </c>
      <c r="T84" s="163">
        <v>18457</v>
      </c>
      <c r="U84" s="163">
        <v>14438</v>
      </c>
      <c r="V84" s="163">
        <v>62128</v>
      </c>
      <c r="W84" s="163">
        <v>82199</v>
      </c>
      <c r="X84" s="164">
        <f t="shared" ref="X84:X91" si="41">IFERROR(W84/V84-1,"-")</f>
        <v>0.32305884625289716</v>
      </c>
      <c r="Y84" s="165">
        <f t="shared" si="10"/>
        <v>0.2893556280587275</v>
      </c>
      <c r="Z84" s="164">
        <f t="shared" si="36"/>
        <v>7.7705915563303302E-3</v>
      </c>
    </row>
    <row r="85" spans="1:26" x14ac:dyDescent="0.25">
      <c r="A85" s="161" t="s">
        <v>113</v>
      </c>
      <c r="B85" s="162" t="s">
        <v>113</v>
      </c>
      <c r="C85" s="163">
        <v>20849</v>
      </c>
      <c r="D85" s="163">
        <v>5409</v>
      </c>
      <c r="E85" s="163">
        <v>8563</v>
      </c>
      <c r="F85" s="163">
        <v>13220</v>
      </c>
      <c r="G85" s="163">
        <v>14980</v>
      </c>
      <c r="H85" s="164">
        <f t="shared" si="37"/>
        <v>0.13313161875945534</v>
      </c>
      <c r="I85" s="165">
        <f t="shared" si="35"/>
        <v>-0.28150031176555235</v>
      </c>
      <c r="J85" s="164">
        <f t="shared" si="38"/>
        <v>2.0286997361877779E-2</v>
      </c>
      <c r="K85" s="163">
        <v>117342</v>
      </c>
      <c r="L85" s="163">
        <v>27251</v>
      </c>
      <c r="M85" s="163">
        <v>36097</v>
      </c>
      <c r="N85" s="163">
        <v>84214</v>
      </c>
      <c r="O85" s="163">
        <v>96686</v>
      </c>
      <c r="P85" s="164">
        <f t="shared" si="39"/>
        <v>0.14809889092074946</v>
      </c>
      <c r="Q85" s="165">
        <f t="shared" si="9"/>
        <v>-0.17603245214842089</v>
      </c>
      <c r="R85" s="164">
        <f t="shared" si="40"/>
        <v>2.8860165831182685E-2</v>
      </c>
      <c r="S85" s="163">
        <v>138191</v>
      </c>
      <c r="T85" s="163">
        <v>32660</v>
      </c>
      <c r="U85" s="163">
        <v>44660</v>
      </c>
      <c r="V85" s="163">
        <v>97434</v>
      </c>
      <c r="W85" s="163">
        <v>111666</v>
      </c>
      <c r="X85" s="164">
        <f t="shared" si="41"/>
        <v>0.14606810764209621</v>
      </c>
      <c r="Y85" s="165">
        <f t="shared" si="10"/>
        <v>-0.19194448263635111</v>
      </c>
      <c r="Z85" s="164">
        <f t="shared" si="36"/>
        <v>2.403619745849235E-2</v>
      </c>
    </row>
    <row r="86" spans="1:26" x14ac:dyDescent="0.25">
      <c r="A86" s="161" t="s">
        <v>116</v>
      </c>
      <c r="B86" s="162" t="s">
        <v>116</v>
      </c>
      <c r="C86" s="163">
        <v>5447</v>
      </c>
      <c r="D86" s="163">
        <v>1714</v>
      </c>
      <c r="E86" s="163">
        <v>5280</v>
      </c>
      <c r="F86" s="163">
        <v>5870</v>
      </c>
      <c r="G86" s="163">
        <v>5315</v>
      </c>
      <c r="H86" s="164">
        <f t="shared" si="37"/>
        <v>-9.4548551959114158E-2</v>
      </c>
      <c r="I86" s="165">
        <f t="shared" si="35"/>
        <v>-2.4233523040205651E-2</v>
      </c>
      <c r="J86" s="164">
        <f t="shared" si="38"/>
        <v>7.1979566741241924E-3</v>
      </c>
      <c r="K86" s="163">
        <v>15628</v>
      </c>
      <c r="L86" s="163">
        <v>5151</v>
      </c>
      <c r="M86" s="163">
        <v>11108</v>
      </c>
      <c r="N86" s="163">
        <v>20133</v>
      </c>
      <c r="O86" s="163">
        <v>32539</v>
      </c>
      <c r="P86" s="164">
        <f t="shared" si="39"/>
        <v>0.61620225500422188</v>
      </c>
      <c r="Q86" s="165">
        <f t="shared" si="9"/>
        <v>1.0820962375223959</v>
      </c>
      <c r="R86" s="164">
        <f t="shared" si="40"/>
        <v>9.7126878346487956E-3</v>
      </c>
      <c r="S86" s="163">
        <v>21075</v>
      </c>
      <c r="T86" s="163">
        <v>6865</v>
      </c>
      <c r="U86" s="163">
        <v>16388</v>
      </c>
      <c r="V86" s="163">
        <v>26003</v>
      </c>
      <c r="W86" s="163">
        <v>37854</v>
      </c>
      <c r="X86" s="164">
        <f t="shared" si="41"/>
        <v>0.45575510518017159</v>
      </c>
      <c r="Y86" s="165">
        <f t="shared" si="10"/>
        <v>0.79615658362989317</v>
      </c>
      <c r="Z86" s="164">
        <f t="shared" si="36"/>
        <v>8.8200896540477532E-3</v>
      </c>
    </row>
    <row r="87" spans="1:26" x14ac:dyDescent="0.25">
      <c r="A87" s="161" t="s">
        <v>123</v>
      </c>
      <c r="B87" s="162" t="s">
        <v>123</v>
      </c>
      <c r="C87" s="163">
        <v>1860</v>
      </c>
      <c r="D87" s="163">
        <v>286</v>
      </c>
      <c r="E87" s="163">
        <v>921</v>
      </c>
      <c r="F87" s="163">
        <v>1133</v>
      </c>
      <c r="G87" s="163">
        <v>1153</v>
      </c>
      <c r="H87" s="164">
        <f t="shared" si="37"/>
        <v>1.7652250661959412E-2</v>
      </c>
      <c r="I87" s="165">
        <f t="shared" si="35"/>
        <v>-0.38010752688172045</v>
      </c>
      <c r="J87" s="164">
        <f t="shared" si="38"/>
        <v>1.5614758316585501E-3</v>
      </c>
      <c r="K87" s="163">
        <v>4340</v>
      </c>
      <c r="L87" s="163">
        <v>1248</v>
      </c>
      <c r="M87" s="163">
        <v>2935</v>
      </c>
      <c r="N87" s="163">
        <v>4473</v>
      </c>
      <c r="O87" s="163">
        <v>6684</v>
      </c>
      <c r="P87" s="164">
        <f t="shared" si="39"/>
        <v>0.4942991281019451</v>
      </c>
      <c r="Q87" s="165">
        <f t="shared" ref="Q87:Q150" si="42">IFERROR(O87/K87-1,"-")</f>
        <v>0.54009216589861753</v>
      </c>
      <c r="R87" s="164">
        <f t="shared" si="40"/>
        <v>1.9951321640736515E-3</v>
      </c>
      <c r="S87" s="163">
        <v>6200</v>
      </c>
      <c r="T87" s="163">
        <v>1534</v>
      </c>
      <c r="U87" s="163">
        <v>3856</v>
      </c>
      <c r="V87" s="163">
        <v>5606</v>
      </c>
      <c r="W87" s="163">
        <v>7837</v>
      </c>
      <c r="X87" s="164">
        <f t="shared" si="41"/>
        <v>0.39796646450231887</v>
      </c>
      <c r="Y87" s="165">
        <f t="shared" ref="Y87:Y150" si="43">IFERROR(W87/S87-1,"-")</f>
        <v>0.26403225806451602</v>
      </c>
      <c r="Z87" s="164">
        <f t="shared" si="36"/>
        <v>2.0753152127171181E-3</v>
      </c>
    </row>
    <row r="88" spans="1:26" x14ac:dyDescent="0.25">
      <c r="A88" s="161" t="s">
        <v>119</v>
      </c>
      <c r="B88" s="162" t="s">
        <v>119</v>
      </c>
      <c r="C88" s="163">
        <v>938</v>
      </c>
      <c r="D88" s="163">
        <v>240</v>
      </c>
      <c r="E88" s="163">
        <v>804</v>
      </c>
      <c r="F88" s="163">
        <v>921</v>
      </c>
      <c r="G88" s="163">
        <v>774</v>
      </c>
      <c r="H88" s="164">
        <f t="shared" si="37"/>
        <v>-0.1596091205211726</v>
      </c>
      <c r="I88" s="165">
        <f t="shared" si="35"/>
        <v>-0.17484008528784645</v>
      </c>
      <c r="J88" s="164">
        <f t="shared" si="38"/>
        <v>1.0482066727699199E-3</v>
      </c>
      <c r="K88" s="163">
        <v>4657</v>
      </c>
      <c r="L88" s="163">
        <v>1576</v>
      </c>
      <c r="M88" s="163">
        <v>3904</v>
      </c>
      <c r="N88" s="163">
        <v>4162</v>
      </c>
      <c r="O88" s="163">
        <v>5494</v>
      </c>
      <c r="P88" s="164">
        <f t="shared" si="39"/>
        <v>0.32003844305622287</v>
      </c>
      <c r="Q88" s="165">
        <f t="shared" si="42"/>
        <v>0.17972943955336063</v>
      </c>
      <c r="R88" s="164">
        <f t="shared" si="40"/>
        <v>1.6399246124208021E-3</v>
      </c>
      <c r="S88" s="163">
        <v>5595</v>
      </c>
      <c r="T88" s="163">
        <v>1816</v>
      </c>
      <c r="U88" s="163">
        <v>4708</v>
      </c>
      <c r="V88" s="163">
        <v>5083</v>
      </c>
      <c r="W88" s="163">
        <v>6268</v>
      </c>
      <c r="X88" s="164">
        <f t="shared" si="41"/>
        <v>0.23313004131418458</v>
      </c>
      <c r="Y88" s="165">
        <f t="shared" si="43"/>
        <v>0.12028596961572835</v>
      </c>
      <c r="Z88" s="164">
        <f t="shared" si="36"/>
        <v>2.5338651507967307E-3</v>
      </c>
    </row>
    <row r="89" spans="1:26" x14ac:dyDescent="0.25">
      <c r="A89" s="161" t="s">
        <v>128</v>
      </c>
      <c r="B89" s="162" t="s">
        <v>128</v>
      </c>
      <c r="C89" s="163">
        <v>804</v>
      </c>
      <c r="D89" s="163">
        <v>286</v>
      </c>
      <c r="E89" s="163">
        <v>296</v>
      </c>
      <c r="F89" s="163">
        <v>433</v>
      </c>
      <c r="G89" s="163">
        <v>454</v>
      </c>
      <c r="H89" s="164">
        <f t="shared" si="37"/>
        <v>4.8498845265589008E-2</v>
      </c>
      <c r="I89" s="165">
        <f t="shared" si="35"/>
        <v>-0.43532338308457708</v>
      </c>
      <c r="J89" s="164">
        <f t="shared" si="38"/>
        <v>6.1483957291672312E-4</v>
      </c>
      <c r="K89" s="163">
        <v>2986</v>
      </c>
      <c r="L89" s="163">
        <v>1422</v>
      </c>
      <c r="M89" s="163">
        <v>781</v>
      </c>
      <c r="N89" s="163">
        <v>2952</v>
      </c>
      <c r="O89" s="163">
        <v>3351</v>
      </c>
      <c r="P89" s="164">
        <f t="shared" si="39"/>
        <v>0.13516260162601634</v>
      </c>
      <c r="Q89" s="165">
        <f t="shared" si="42"/>
        <v>0.12223710649698583</v>
      </c>
      <c r="R89" s="164">
        <f t="shared" si="40"/>
        <v>1.0002525257047886E-3</v>
      </c>
      <c r="S89" s="163">
        <v>3790</v>
      </c>
      <c r="T89" s="163">
        <v>1708</v>
      </c>
      <c r="U89" s="163">
        <v>1077</v>
      </c>
      <c r="V89" s="163">
        <v>3385</v>
      </c>
      <c r="W89" s="163">
        <v>3805</v>
      </c>
      <c r="X89" s="164">
        <f t="shared" si="41"/>
        <v>0.12407680945347122</v>
      </c>
      <c r="Y89" s="165">
        <f t="shared" si="43"/>
        <v>3.9577836411608391E-3</v>
      </c>
      <c r="Z89" s="164">
        <f t="shared" si="36"/>
        <v>5.7964587243162255E-4</v>
      </c>
    </row>
    <row r="90" spans="1:26" x14ac:dyDescent="0.25">
      <c r="A90" s="161" t="s">
        <v>131</v>
      </c>
      <c r="B90" s="162" t="s">
        <v>131</v>
      </c>
      <c r="C90" s="163">
        <v>2073</v>
      </c>
      <c r="D90" s="163">
        <v>408</v>
      </c>
      <c r="E90" s="163">
        <v>385</v>
      </c>
      <c r="F90" s="163">
        <v>658</v>
      </c>
      <c r="G90" s="163">
        <v>679</v>
      </c>
      <c r="H90" s="164">
        <f t="shared" si="37"/>
        <v>3.1914893617021267E-2</v>
      </c>
      <c r="I90" s="165">
        <f t="shared" si="35"/>
        <v>-0.67245537867824412</v>
      </c>
      <c r="J90" s="164">
        <f t="shared" si="38"/>
        <v>9.1955081500100211E-4</v>
      </c>
      <c r="K90" s="163">
        <v>4834</v>
      </c>
      <c r="L90" s="163">
        <v>1922</v>
      </c>
      <c r="M90" s="163">
        <v>947</v>
      </c>
      <c r="N90" s="163">
        <v>3040</v>
      </c>
      <c r="O90" s="163">
        <v>3728</v>
      </c>
      <c r="P90" s="164">
        <f t="shared" si="39"/>
        <v>0.22631578947368425</v>
      </c>
      <c r="Q90" s="165">
        <f t="shared" si="42"/>
        <v>-0.22879602813405042</v>
      </c>
      <c r="R90" s="164">
        <f t="shared" si="40"/>
        <v>1.1127846660183383E-3</v>
      </c>
      <c r="S90" s="163">
        <v>6907</v>
      </c>
      <c r="T90" s="163">
        <v>2330</v>
      </c>
      <c r="U90" s="163">
        <v>1332</v>
      </c>
      <c r="V90" s="163">
        <v>3698</v>
      </c>
      <c r="W90" s="163">
        <v>4407</v>
      </c>
      <c r="X90" s="164">
        <f t="shared" si="41"/>
        <v>0.19172525689561914</v>
      </c>
      <c r="Y90" s="165">
        <f t="shared" si="43"/>
        <v>-0.36195164326046037</v>
      </c>
      <c r="Z90" s="164">
        <f t="shared" si="36"/>
        <v>7.1688793136390086E-4</v>
      </c>
    </row>
    <row r="91" spans="1:26" x14ac:dyDescent="0.25">
      <c r="A91" s="167" t="s">
        <v>145</v>
      </c>
      <c r="B91" s="168" t="s">
        <v>145</v>
      </c>
      <c r="C91" s="169">
        <f>C83-SUM(C84:C90)</f>
        <v>32769</v>
      </c>
      <c r="D91" s="169">
        <f>D83-SUM(D84:D90)</f>
        <v>7838</v>
      </c>
      <c r="E91" s="169">
        <f>E83-SUM(E84:E90)</f>
        <v>13273</v>
      </c>
      <c r="F91" s="169">
        <f>F83-SUM(F84:F90)</f>
        <v>21554</v>
      </c>
      <c r="G91" s="169">
        <f>G83-SUM(G84:G90)</f>
        <v>23699</v>
      </c>
      <c r="H91" s="170">
        <f t="shared" si="37"/>
        <v>9.9517490952955479E-2</v>
      </c>
      <c r="I91" s="171">
        <f t="shared" si="35"/>
        <v>-0.27678598675577526</v>
      </c>
      <c r="J91" s="170">
        <f t="shared" si="38"/>
        <v>3.2094896560690353E-2</v>
      </c>
      <c r="K91" s="169">
        <f>K83-SUM(K84:K90)</f>
        <v>68790</v>
      </c>
      <c r="L91" s="169">
        <f>L83-SUM(L84:L90)</f>
        <v>21224</v>
      </c>
      <c r="M91" s="169">
        <f>M83-SUM(M84:M90)</f>
        <v>37928</v>
      </c>
      <c r="N91" s="169">
        <f>N83-SUM(N84:N90)</f>
        <v>70455</v>
      </c>
      <c r="O91" s="169">
        <f>O83-SUM(O84:O90)</f>
        <v>95754</v>
      </c>
      <c r="P91" s="170">
        <f t="shared" si="39"/>
        <v>0.35908026399829684</v>
      </c>
      <c r="Q91" s="171">
        <f t="shared" si="42"/>
        <v>0.3919755778456171</v>
      </c>
      <c r="R91" s="170">
        <f t="shared" si="40"/>
        <v>2.8581969664678103E-2</v>
      </c>
      <c r="S91" s="169">
        <f>S83-SUM(S84:S90)</f>
        <v>101559</v>
      </c>
      <c r="T91" s="169">
        <f>T83-SUM(T84:T90)</f>
        <v>29062</v>
      </c>
      <c r="U91" s="169">
        <f>U83-SUM(U84:U90)</f>
        <v>51201</v>
      </c>
      <c r="V91" s="169">
        <f>V83-SUM(V84:V90)</f>
        <v>92009</v>
      </c>
      <c r="W91" s="169">
        <f>W83-SUM(W84:W90)</f>
        <v>119453</v>
      </c>
      <c r="X91" s="170">
        <f t="shared" si="41"/>
        <v>0.29827516873349347</v>
      </c>
      <c r="Y91" s="171">
        <f t="shared" si="43"/>
        <v>0.17619314881005121</v>
      </c>
      <c r="Z91" s="170">
        <f t="shared" si="36"/>
        <v>2.7556590821143458E-2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6">
        <f>C94+C97</f>
        <v>13399</v>
      </c>
      <c r="D93" s="176">
        <f>D94+D97</f>
        <v>0</v>
      </c>
      <c r="E93" s="176">
        <f>E94+E97</f>
        <v>0</v>
      </c>
      <c r="F93" s="176">
        <f>F94+F97</f>
        <v>5131</v>
      </c>
      <c r="G93" s="176">
        <f>G94+G97</f>
        <v>7607</v>
      </c>
      <c r="H93" s="177">
        <f>IFERROR(G93/F93-1,"-")</f>
        <v>0.48255700643149479</v>
      </c>
      <c r="I93" s="177">
        <f t="shared" si="35"/>
        <v>-0.43227106500485113</v>
      </c>
      <c r="J93" s="177">
        <f>G93/G$9</f>
        <v>1.0301948526822716E-2</v>
      </c>
      <c r="K93" s="176">
        <f>K94+K97</f>
        <v>42488</v>
      </c>
      <c r="L93" s="176">
        <f>L94+L97</f>
        <v>0</v>
      </c>
      <c r="M93" s="176">
        <f>M94+M97</f>
        <v>0</v>
      </c>
      <c r="N93" s="176">
        <f>N94+N97</f>
        <v>46354</v>
      </c>
      <c r="O93" s="176">
        <f>O94+O97</f>
        <v>50550</v>
      </c>
      <c r="P93" s="177">
        <f>IFERROR(O93/N93-1,"-")</f>
        <v>9.0520774906156953E-2</v>
      </c>
      <c r="Q93" s="177">
        <f t="shared" si="42"/>
        <v>0.18974769346639042</v>
      </c>
      <c r="R93" s="177">
        <f>O93/O$9</f>
        <v>1.508885860172398E-2</v>
      </c>
      <c r="S93" s="176">
        <f>S94+S97</f>
        <v>55887</v>
      </c>
      <c r="T93" s="176">
        <f>T94+T97</f>
        <v>24221</v>
      </c>
      <c r="U93" s="176">
        <f>U94+U97</f>
        <v>33444</v>
      </c>
      <c r="V93" s="176">
        <f>V94+V97</f>
        <v>51485</v>
      </c>
      <c r="W93" s="176">
        <f>W94+W97</f>
        <v>58157</v>
      </c>
      <c r="X93" s="177">
        <f>IFERROR(W93/V93-1,"-")</f>
        <v>0.12959114305137409</v>
      </c>
      <c r="Y93" s="177">
        <f t="shared" si="43"/>
        <v>4.0617674951240801E-2</v>
      </c>
      <c r="Z93" s="177">
        <f t="shared" ref="Z93:Z105" si="44">U93/U$9</f>
        <v>1.7999699682082808E-2</v>
      </c>
    </row>
    <row r="94" spans="1:26" x14ac:dyDescent="0.25">
      <c r="A94" s="1" t="s">
        <v>96</v>
      </c>
      <c r="B94" s="157" t="s">
        <v>97</v>
      </c>
      <c r="C94" s="158">
        <v>9418</v>
      </c>
      <c r="D94" s="158">
        <v>0</v>
      </c>
      <c r="E94" s="158">
        <v>0</v>
      </c>
      <c r="F94" s="158">
        <v>3937</v>
      </c>
      <c r="G94" s="158">
        <v>5346</v>
      </c>
      <c r="H94" s="159">
        <f>IFERROR(G94/F94-1,"-")</f>
        <v>0.35788671577343156</v>
      </c>
      <c r="I94" s="160">
        <f t="shared" si="35"/>
        <v>-0.43236355914206837</v>
      </c>
      <c r="J94" s="159">
        <f>G94/G$9</f>
        <v>7.2399391119224703E-3</v>
      </c>
      <c r="K94" s="158">
        <v>27701</v>
      </c>
      <c r="L94" s="158">
        <v>0</v>
      </c>
      <c r="M94" s="158">
        <v>0</v>
      </c>
      <c r="N94" s="158">
        <v>29872</v>
      </c>
      <c r="O94" s="158">
        <v>32376</v>
      </c>
      <c r="P94" s="159">
        <f>IFERROR(O94/N94-1,"-")</f>
        <v>8.3824317086234501E-2</v>
      </c>
      <c r="Q94" s="160">
        <f t="shared" si="42"/>
        <v>0.16876647052452975</v>
      </c>
      <c r="R94" s="159">
        <f>O94/O$9</f>
        <v>9.6640333548845807E-3</v>
      </c>
      <c r="S94" s="158">
        <v>37119</v>
      </c>
      <c r="T94" s="158">
        <v>16023</v>
      </c>
      <c r="U94" s="158">
        <v>21732</v>
      </c>
      <c r="V94" s="158">
        <v>33809</v>
      </c>
      <c r="W94" s="158">
        <v>37722</v>
      </c>
      <c r="X94" s="159">
        <f>IFERROR(W94/V94-1,"-")</f>
        <v>0.11573841284864983</v>
      </c>
      <c r="Y94" s="160">
        <f t="shared" si="43"/>
        <v>1.6245049705002845E-2</v>
      </c>
      <c r="Z94" s="159">
        <f t="shared" si="44"/>
        <v>1.1696252645946165E-2</v>
      </c>
    </row>
    <row r="95" spans="1:26" x14ac:dyDescent="0.25">
      <c r="A95" s="161" t="s">
        <v>103</v>
      </c>
      <c r="B95" s="162" t="s">
        <v>103</v>
      </c>
      <c r="C95" s="163">
        <v>6900</v>
      </c>
      <c r="D95" s="163">
        <v>0</v>
      </c>
      <c r="E95" s="163">
        <v>0</v>
      </c>
      <c r="F95" s="163">
        <v>2928</v>
      </c>
      <c r="G95" s="163">
        <v>3814</v>
      </c>
      <c r="H95" s="164">
        <f>IFERROR(G95/F95-1,"-")</f>
        <v>0.30259562841530063</v>
      </c>
      <c r="I95" s="165">
        <f t="shared" si="35"/>
        <v>-0.44724637681159418</v>
      </c>
      <c r="J95" s="164">
        <f>G95/G$9</f>
        <v>5.1651941213752906E-3</v>
      </c>
      <c r="K95" s="163">
        <v>12253</v>
      </c>
      <c r="L95" s="163">
        <v>0</v>
      </c>
      <c r="M95" s="163">
        <v>0</v>
      </c>
      <c r="N95" s="163">
        <v>13361</v>
      </c>
      <c r="O95" s="163">
        <v>8210</v>
      </c>
      <c r="P95" s="164">
        <f>IFERROR(O95/N95-1,"-")</f>
        <v>-0.38552503555123119</v>
      </c>
      <c r="Q95" s="165">
        <f t="shared" si="42"/>
        <v>-0.32996000979351992</v>
      </c>
      <c r="R95" s="164">
        <f>O95/O$9</f>
        <v>2.4506336126637759E-3</v>
      </c>
      <c r="S95" s="163">
        <v>19153</v>
      </c>
      <c r="T95" s="163">
        <v>8684</v>
      </c>
      <c r="U95" s="163">
        <v>11001</v>
      </c>
      <c r="V95" s="163">
        <v>16289</v>
      </c>
      <c r="W95" s="163">
        <v>12024</v>
      </c>
      <c r="X95" s="164">
        <f>IFERROR(W95/V95-1,"-")</f>
        <v>-0.261833138928111</v>
      </c>
      <c r="Y95" s="165">
        <f t="shared" si="43"/>
        <v>-0.37221323030334674</v>
      </c>
      <c r="Z95" s="164">
        <f t="shared" si="44"/>
        <v>5.9207838835842888E-3</v>
      </c>
    </row>
    <row r="96" spans="1:26" x14ac:dyDescent="0.25">
      <c r="A96" s="161" t="s">
        <v>100</v>
      </c>
      <c r="B96" s="162" t="s">
        <v>100</v>
      </c>
      <c r="C96" s="163">
        <v>2518</v>
      </c>
      <c r="D96" s="163">
        <v>0</v>
      </c>
      <c r="E96" s="163">
        <v>0</v>
      </c>
      <c r="F96" s="163">
        <v>1009</v>
      </c>
      <c r="G96" s="163">
        <v>1532</v>
      </c>
      <c r="H96" s="164">
        <f>IFERROR(G96/F96-1,"-")</f>
        <v>0.51833498513379594</v>
      </c>
      <c r="I96" s="165">
        <f t="shared" si="35"/>
        <v>-0.39158061953931689</v>
      </c>
      <c r="J96" s="164">
        <f>G96/G$9</f>
        <v>2.0747449905471802E-3</v>
      </c>
      <c r="K96" s="163">
        <v>15448</v>
      </c>
      <c r="L96" s="163">
        <v>0</v>
      </c>
      <c r="M96" s="163">
        <v>0</v>
      </c>
      <c r="N96" s="163">
        <v>16511</v>
      </c>
      <c r="O96" s="163">
        <v>24166</v>
      </c>
      <c r="P96" s="164">
        <f>IFERROR(O96/N96-1,"-")</f>
        <v>0.46363030706801522</v>
      </c>
      <c r="Q96" s="165">
        <f t="shared" si="42"/>
        <v>0.56434489901605378</v>
      </c>
      <c r="R96" s="164">
        <f>O96/O$9</f>
        <v>7.2133997422208053E-3</v>
      </c>
      <c r="S96" s="163">
        <v>17966</v>
      </c>
      <c r="T96" s="163">
        <v>7339</v>
      </c>
      <c r="U96" s="163">
        <v>10731</v>
      </c>
      <c r="V96" s="163">
        <v>17520</v>
      </c>
      <c r="W96" s="163">
        <v>25698</v>
      </c>
      <c r="X96" s="164">
        <f>IFERROR(W96/V96-1,"-")</f>
        <v>0.46678082191780823</v>
      </c>
      <c r="Y96" s="165">
        <f t="shared" si="43"/>
        <v>0.43036847378381382</v>
      </c>
      <c r="Z96" s="164">
        <f t="shared" si="44"/>
        <v>5.7754687623618765E-3</v>
      </c>
    </row>
    <row r="97" spans="1:26" x14ac:dyDescent="0.25">
      <c r="A97" s="1" t="s">
        <v>146</v>
      </c>
      <c r="B97" s="157" t="s">
        <v>107</v>
      </c>
      <c r="C97" s="158">
        <v>3981</v>
      </c>
      <c r="D97" s="158">
        <v>0</v>
      </c>
      <c r="E97" s="158">
        <v>0</v>
      </c>
      <c r="F97" s="158">
        <v>1194</v>
      </c>
      <c r="G97" s="158">
        <v>2261</v>
      </c>
      <c r="H97" s="159">
        <f>IFERROR(G97/F97-1,"-")</f>
        <v>0.89363484087102174</v>
      </c>
      <c r="I97" s="160">
        <f t="shared" si="35"/>
        <v>-0.43205224817884957</v>
      </c>
      <c r="J97" s="159">
        <f>G97/G$9</f>
        <v>3.0620094149002445E-3</v>
      </c>
      <c r="K97" s="158">
        <v>14787</v>
      </c>
      <c r="L97" s="158">
        <v>0</v>
      </c>
      <c r="M97" s="158">
        <v>0</v>
      </c>
      <c r="N97" s="158">
        <v>16482</v>
      </c>
      <c r="O97" s="158">
        <v>18174</v>
      </c>
      <c r="P97" s="159">
        <f>IFERROR(O97/N97-1,"-")</f>
        <v>0.10265744448489267</v>
      </c>
      <c r="Q97" s="160">
        <f t="shared" si="42"/>
        <v>0.22905254615540671</v>
      </c>
      <c r="R97" s="159">
        <f>O97/O$9</f>
        <v>5.4248252468393991E-3</v>
      </c>
      <c r="S97" s="158">
        <v>18768</v>
      </c>
      <c r="T97" s="158">
        <v>8198</v>
      </c>
      <c r="U97" s="158">
        <v>11712</v>
      </c>
      <c r="V97" s="158">
        <v>17676</v>
      </c>
      <c r="W97" s="158">
        <v>20435</v>
      </c>
      <c r="X97" s="159">
        <f>IFERROR(W97/V97-1,"-")</f>
        <v>0.15608735007920349</v>
      </c>
      <c r="Y97" s="160">
        <f t="shared" si="43"/>
        <v>8.882139812446721E-2</v>
      </c>
      <c r="Z97" s="159">
        <f t="shared" si="44"/>
        <v>6.3034470361366416E-3</v>
      </c>
    </row>
    <row r="98" spans="1:26" x14ac:dyDescent="0.25">
      <c r="A98" s="161" t="s">
        <v>110</v>
      </c>
      <c r="B98" s="162" t="s">
        <v>110</v>
      </c>
      <c r="C98" s="163">
        <v>210</v>
      </c>
      <c r="D98" s="163">
        <v>0</v>
      </c>
      <c r="E98" s="163">
        <v>0</v>
      </c>
      <c r="F98" s="163">
        <v>50</v>
      </c>
      <c r="G98" s="163">
        <v>173</v>
      </c>
      <c r="H98" s="164">
        <f t="shared" ref="H98:H105" si="45">IFERROR(G98/F98-1,"-")</f>
        <v>2.46</v>
      </c>
      <c r="I98" s="165">
        <f t="shared" si="35"/>
        <v>-0.17619047619047623</v>
      </c>
      <c r="J98" s="164">
        <f t="shared" ref="J98:J105" si="46">G98/G$9</f>
        <v>2.3428908835813458E-4</v>
      </c>
      <c r="K98" s="163">
        <v>2211</v>
      </c>
      <c r="L98" s="163">
        <v>0</v>
      </c>
      <c r="M98" s="163">
        <v>0</v>
      </c>
      <c r="N98" s="163">
        <v>2353</v>
      </c>
      <c r="O98" s="163">
        <v>2622</v>
      </c>
      <c r="P98" s="164">
        <f t="shared" ref="P98:P105" si="47">IFERROR(O98/N98-1,"-")</f>
        <v>0.11432214194645129</v>
      </c>
      <c r="Q98" s="165">
        <f t="shared" si="42"/>
        <v>0.18588873812754403</v>
      </c>
      <c r="R98" s="164">
        <f t="shared" ref="R98:R105" si="48">O98/O$9</f>
        <v>7.8265058859980764E-4</v>
      </c>
      <c r="S98" s="163">
        <v>2421</v>
      </c>
      <c r="T98" s="163">
        <v>1288</v>
      </c>
      <c r="U98" s="163">
        <v>921</v>
      </c>
      <c r="V98" s="163">
        <v>2403</v>
      </c>
      <c r="W98" s="163">
        <v>2795</v>
      </c>
      <c r="X98" s="164">
        <f t="shared" ref="X98:X105" si="49">IFERROR(W98/V98-1,"-")</f>
        <v>0.16312942155638788</v>
      </c>
      <c r="Y98" s="165">
        <f t="shared" si="43"/>
        <v>0.15448161916563397</v>
      </c>
      <c r="Z98" s="164">
        <f t="shared" si="44"/>
        <v>4.9568602461422869E-4</v>
      </c>
    </row>
    <row r="99" spans="1:26" x14ac:dyDescent="0.25">
      <c r="A99" s="161" t="s">
        <v>113</v>
      </c>
      <c r="B99" s="162" t="s">
        <v>113</v>
      </c>
      <c r="C99" s="163">
        <v>551</v>
      </c>
      <c r="D99" s="163">
        <v>0</v>
      </c>
      <c r="E99" s="163">
        <v>0</v>
      </c>
      <c r="F99" s="163">
        <v>194</v>
      </c>
      <c r="G99" s="163">
        <v>319</v>
      </c>
      <c r="H99" s="164">
        <f t="shared" si="45"/>
        <v>0.64432989690721643</v>
      </c>
      <c r="I99" s="165">
        <f t="shared" si="35"/>
        <v>-0.42105263157894735</v>
      </c>
      <c r="J99" s="164">
        <f t="shared" si="46"/>
        <v>4.3201282766615567E-4</v>
      </c>
      <c r="K99" s="163">
        <v>3354</v>
      </c>
      <c r="L99" s="163">
        <v>0</v>
      </c>
      <c r="M99" s="163">
        <v>0</v>
      </c>
      <c r="N99" s="163">
        <v>3288</v>
      </c>
      <c r="O99" s="163">
        <v>3495</v>
      </c>
      <c r="P99" s="164">
        <f t="shared" si="47"/>
        <v>6.2956204379561953E-2</v>
      </c>
      <c r="Q99" s="165">
        <f t="shared" si="42"/>
        <v>4.2039355992844474E-2</v>
      </c>
      <c r="R99" s="164">
        <f t="shared" si="48"/>
        <v>1.043235624392192E-3</v>
      </c>
      <c r="S99" s="163">
        <v>3905</v>
      </c>
      <c r="T99" s="163">
        <v>1481</v>
      </c>
      <c r="U99" s="163">
        <v>2395</v>
      </c>
      <c r="V99" s="163">
        <v>3482</v>
      </c>
      <c r="W99" s="163">
        <v>3814</v>
      </c>
      <c r="X99" s="164">
        <f t="shared" si="49"/>
        <v>9.5347501435956383E-2</v>
      </c>
      <c r="Y99" s="165">
        <f t="shared" si="43"/>
        <v>-2.3303457106274017E-2</v>
      </c>
      <c r="Z99" s="164">
        <f t="shared" si="44"/>
        <v>1.2889989456580648E-3</v>
      </c>
    </row>
    <row r="100" spans="1:26" x14ac:dyDescent="0.25">
      <c r="A100" s="161" t="s">
        <v>116</v>
      </c>
      <c r="B100" s="162" t="s">
        <v>116</v>
      </c>
      <c r="C100" s="163">
        <v>1170</v>
      </c>
      <c r="D100" s="163">
        <v>0</v>
      </c>
      <c r="E100" s="163">
        <v>0</v>
      </c>
      <c r="F100" s="163">
        <v>346</v>
      </c>
      <c r="G100" s="163">
        <v>771</v>
      </c>
      <c r="H100" s="164">
        <f t="shared" si="45"/>
        <v>1.2283236994219653</v>
      </c>
      <c r="I100" s="165">
        <f t="shared" si="35"/>
        <v>-0.34102564102564104</v>
      </c>
      <c r="J100" s="164">
        <f t="shared" si="46"/>
        <v>1.0441438562087963E-3</v>
      </c>
      <c r="K100" s="163">
        <v>2684</v>
      </c>
      <c r="L100" s="163">
        <v>0</v>
      </c>
      <c r="M100" s="163">
        <v>0</v>
      </c>
      <c r="N100" s="163">
        <v>3066</v>
      </c>
      <c r="O100" s="163">
        <v>3114</v>
      </c>
      <c r="P100" s="164">
        <f t="shared" si="47"/>
        <v>1.5655577299412915E-2</v>
      </c>
      <c r="Q100" s="165">
        <f t="shared" si="42"/>
        <v>0.16020864381520128</v>
      </c>
      <c r="R100" s="164">
        <f t="shared" si="48"/>
        <v>9.2950950911510339E-4</v>
      </c>
      <c r="S100" s="163">
        <v>3854</v>
      </c>
      <c r="T100" s="163">
        <v>1974</v>
      </c>
      <c r="U100" s="163">
        <v>3541</v>
      </c>
      <c r="V100" s="163">
        <v>3412</v>
      </c>
      <c r="W100" s="163">
        <v>3885</v>
      </c>
      <c r="X100" s="164">
        <f t="shared" si="49"/>
        <v>0.13862837045720977</v>
      </c>
      <c r="Y100" s="165">
        <f t="shared" si="43"/>
        <v>8.0435910742087113E-3</v>
      </c>
      <c r="Z100" s="164">
        <f t="shared" si="44"/>
        <v>1.905780904624304E-3</v>
      </c>
    </row>
    <row r="101" spans="1:26" x14ac:dyDescent="0.25">
      <c r="A101" s="161" t="s">
        <v>123</v>
      </c>
      <c r="B101" s="162" t="s">
        <v>123</v>
      </c>
      <c r="C101" s="163">
        <v>56</v>
      </c>
      <c r="D101" s="163">
        <v>0</v>
      </c>
      <c r="E101" s="163">
        <v>0</v>
      </c>
      <c r="F101" s="163">
        <v>32</v>
      </c>
      <c r="G101" s="163">
        <v>58</v>
      </c>
      <c r="H101" s="164">
        <f t="shared" si="45"/>
        <v>0.8125</v>
      </c>
      <c r="I101" s="165">
        <f t="shared" si="35"/>
        <v>3.5714285714285809E-2</v>
      </c>
      <c r="J101" s="164">
        <f t="shared" si="46"/>
        <v>7.8547786848391936E-5</v>
      </c>
      <c r="K101" s="163">
        <v>643</v>
      </c>
      <c r="L101" s="163">
        <v>0</v>
      </c>
      <c r="M101" s="163">
        <v>0</v>
      </c>
      <c r="N101" s="163">
        <v>1140</v>
      </c>
      <c r="O101" s="163">
        <v>880</v>
      </c>
      <c r="P101" s="164">
        <f t="shared" si="47"/>
        <v>-0.22807017543859653</v>
      </c>
      <c r="Q101" s="165">
        <f t="shared" si="42"/>
        <v>0.36858475894245712</v>
      </c>
      <c r="R101" s="164">
        <f t="shared" si="48"/>
        <v>2.6267449197857768E-4</v>
      </c>
      <c r="S101" s="163">
        <v>699</v>
      </c>
      <c r="T101" s="163">
        <v>323</v>
      </c>
      <c r="U101" s="163">
        <v>432</v>
      </c>
      <c r="V101" s="163">
        <v>1172</v>
      </c>
      <c r="W101" s="163">
        <v>938</v>
      </c>
      <c r="X101" s="164">
        <f t="shared" si="49"/>
        <v>-0.19965870307167233</v>
      </c>
      <c r="Y101" s="165">
        <f t="shared" si="43"/>
        <v>0.3419170243204579</v>
      </c>
      <c r="Z101" s="164">
        <f t="shared" si="44"/>
        <v>2.3250419395585972E-4</v>
      </c>
    </row>
    <row r="102" spans="1:26" x14ac:dyDescent="0.25">
      <c r="A102" s="161" t="s">
        <v>119</v>
      </c>
      <c r="B102" s="162" t="s">
        <v>119</v>
      </c>
      <c r="C102" s="163">
        <v>106</v>
      </c>
      <c r="D102" s="163">
        <v>0</v>
      </c>
      <c r="E102" s="163">
        <v>0</v>
      </c>
      <c r="F102" s="163">
        <v>15</v>
      </c>
      <c r="G102" s="163">
        <v>87</v>
      </c>
      <c r="H102" s="164">
        <f t="shared" si="45"/>
        <v>4.8</v>
      </c>
      <c r="I102" s="165">
        <f t="shared" si="35"/>
        <v>-0.17924528301886788</v>
      </c>
      <c r="J102" s="164">
        <f t="shared" si="46"/>
        <v>1.178216802725879E-4</v>
      </c>
      <c r="K102" s="163">
        <v>413</v>
      </c>
      <c r="L102" s="163">
        <v>0</v>
      </c>
      <c r="M102" s="163">
        <v>0</v>
      </c>
      <c r="N102" s="163">
        <v>667</v>
      </c>
      <c r="O102" s="163">
        <v>563</v>
      </c>
      <c r="P102" s="164">
        <f t="shared" si="47"/>
        <v>-0.15592203898050971</v>
      </c>
      <c r="Q102" s="165">
        <f t="shared" si="42"/>
        <v>0.36319612590799033</v>
      </c>
      <c r="R102" s="164">
        <f t="shared" si="48"/>
        <v>1.6805197611811278E-4</v>
      </c>
      <c r="S102" s="163">
        <v>519</v>
      </c>
      <c r="T102" s="163">
        <v>351</v>
      </c>
      <c r="U102" s="163">
        <v>507</v>
      </c>
      <c r="V102" s="163">
        <v>682</v>
      </c>
      <c r="W102" s="163">
        <v>650</v>
      </c>
      <c r="X102" s="164">
        <f t="shared" si="49"/>
        <v>-4.692082111436946E-2</v>
      </c>
      <c r="Y102" s="165">
        <f t="shared" si="43"/>
        <v>0.25240847784200393</v>
      </c>
      <c r="Z102" s="164">
        <f t="shared" si="44"/>
        <v>2.728695054065298E-4</v>
      </c>
    </row>
    <row r="103" spans="1:26" x14ac:dyDescent="0.25">
      <c r="A103" s="161" t="s">
        <v>128</v>
      </c>
      <c r="B103" s="162" t="s">
        <v>128</v>
      </c>
      <c r="C103" s="163">
        <v>42</v>
      </c>
      <c r="D103" s="163">
        <v>0</v>
      </c>
      <c r="E103" s="163">
        <v>0</v>
      </c>
      <c r="F103" s="163">
        <v>10</v>
      </c>
      <c r="G103" s="163">
        <v>22</v>
      </c>
      <c r="H103" s="164">
        <f t="shared" si="45"/>
        <v>1.2000000000000002</v>
      </c>
      <c r="I103" s="165">
        <f t="shared" si="35"/>
        <v>-0.47619047619047616</v>
      </c>
      <c r="J103" s="164">
        <f t="shared" si="46"/>
        <v>2.9793988114907287E-5</v>
      </c>
      <c r="K103" s="163">
        <v>113</v>
      </c>
      <c r="L103" s="163">
        <v>0</v>
      </c>
      <c r="M103" s="163">
        <v>0</v>
      </c>
      <c r="N103" s="163">
        <v>260</v>
      </c>
      <c r="O103" s="163">
        <v>131</v>
      </c>
      <c r="P103" s="164">
        <f t="shared" si="47"/>
        <v>-0.49615384615384617</v>
      </c>
      <c r="Q103" s="165">
        <f t="shared" si="42"/>
        <v>0.15929203539823011</v>
      </c>
      <c r="R103" s="164">
        <f t="shared" si="48"/>
        <v>3.9102680055901911E-5</v>
      </c>
      <c r="S103" s="163">
        <v>155</v>
      </c>
      <c r="T103" s="163">
        <v>124</v>
      </c>
      <c r="U103" s="163">
        <v>105</v>
      </c>
      <c r="V103" s="163">
        <v>270</v>
      </c>
      <c r="W103" s="163">
        <v>153</v>
      </c>
      <c r="X103" s="164">
        <f t="shared" si="49"/>
        <v>-0.43333333333333335</v>
      </c>
      <c r="Y103" s="165">
        <f t="shared" si="43"/>
        <v>-1.2903225806451646E-2</v>
      </c>
      <c r="Z103" s="164">
        <f t="shared" si="44"/>
        <v>5.651143603093813E-5</v>
      </c>
    </row>
    <row r="104" spans="1:26" x14ac:dyDescent="0.25">
      <c r="A104" s="161" t="s">
        <v>131</v>
      </c>
      <c r="B104" s="162" t="s">
        <v>131</v>
      </c>
      <c r="C104" s="163">
        <v>60</v>
      </c>
      <c r="D104" s="163">
        <v>0</v>
      </c>
      <c r="E104" s="163">
        <v>0</v>
      </c>
      <c r="F104" s="163">
        <v>11</v>
      </c>
      <c r="G104" s="163">
        <v>10</v>
      </c>
      <c r="H104" s="164">
        <f t="shared" si="45"/>
        <v>-9.0909090909090939E-2</v>
      </c>
      <c r="I104" s="165">
        <f t="shared" si="35"/>
        <v>-0.83333333333333337</v>
      </c>
      <c r="J104" s="164">
        <f t="shared" si="46"/>
        <v>1.3542721870412402E-5</v>
      </c>
      <c r="K104" s="163">
        <v>211</v>
      </c>
      <c r="L104" s="163">
        <v>0</v>
      </c>
      <c r="M104" s="163">
        <v>0</v>
      </c>
      <c r="N104" s="163">
        <v>157</v>
      </c>
      <c r="O104" s="163">
        <v>260</v>
      </c>
      <c r="P104" s="164">
        <f t="shared" si="47"/>
        <v>0.65605095541401282</v>
      </c>
      <c r="Q104" s="165">
        <f t="shared" si="42"/>
        <v>0.23222748815165883</v>
      </c>
      <c r="R104" s="164">
        <f t="shared" si="48"/>
        <v>7.7608372630034325E-5</v>
      </c>
      <c r="S104" s="163">
        <v>271</v>
      </c>
      <c r="T104" s="163">
        <v>89</v>
      </c>
      <c r="U104" s="163">
        <v>96</v>
      </c>
      <c r="V104" s="163">
        <v>168</v>
      </c>
      <c r="W104" s="163">
        <v>270</v>
      </c>
      <c r="X104" s="164">
        <f t="shared" si="49"/>
        <v>0.60714285714285721</v>
      </c>
      <c r="Y104" s="165">
        <f t="shared" si="43"/>
        <v>-3.6900369003689537E-3</v>
      </c>
      <c r="Z104" s="164">
        <f t="shared" si="44"/>
        <v>5.1667598656857714E-5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1786</v>
      </c>
      <c r="D105" s="169">
        <f>D97-SUM(D98:D104)</f>
        <v>0</v>
      </c>
      <c r="E105" s="169">
        <f>E97-SUM(E98:E104)</f>
        <v>0</v>
      </c>
      <c r="F105" s="169">
        <f>F97-SUM(F98:F104)</f>
        <v>536</v>
      </c>
      <c r="G105" s="169">
        <f>G97-SUM(G98:G104)</f>
        <v>821</v>
      </c>
      <c r="H105" s="170">
        <f t="shared" si="45"/>
        <v>0.53171641791044766</v>
      </c>
      <c r="I105" s="171">
        <f t="shared" si="35"/>
        <v>-0.54031354983202684</v>
      </c>
      <c r="J105" s="170">
        <f t="shared" si="46"/>
        <v>1.1118574655608583E-3</v>
      </c>
      <c r="K105" s="169">
        <f>K97-SUM(K98:K104)</f>
        <v>5158</v>
      </c>
      <c r="L105" s="169">
        <f>L97-SUM(L98:L104)</f>
        <v>0</v>
      </c>
      <c r="M105" s="169">
        <f>M97-SUM(M98:M104)</f>
        <v>0</v>
      </c>
      <c r="N105" s="169">
        <f>N97-SUM(N98:N104)</f>
        <v>5551</v>
      </c>
      <c r="O105" s="169">
        <f>O97-SUM(O98:O104)</f>
        <v>7109</v>
      </c>
      <c r="P105" s="170">
        <f t="shared" si="47"/>
        <v>0.28067014952260849</v>
      </c>
      <c r="Q105" s="171">
        <f t="shared" si="42"/>
        <v>0.3782473827064754</v>
      </c>
      <c r="R105" s="170">
        <f t="shared" si="48"/>
        <v>2.1219920039496692E-3</v>
      </c>
      <c r="S105" s="169">
        <f>S97-SUM(S98:S104)</f>
        <v>6944</v>
      </c>
      <c r="T105" s="169">
        <f>T97-SUM(T98:T104)</f>
        <v>2568</v>
      </c>
      <c r="U105" s="169">
        <f>U97-SUM(U98:U104)</f>
        <v>3715</v>
      </c>
      <c r="V105" s="169">
        <f>V97-SUM(V98:V104)</f>
        <v>6087</v>
      </c>
      <c r="W105" s="169">
        <f>W97-SUM(W98:W104)</f>
        <v>7930</v>
      </c>
      <c r="X105" s="170">
        <f t="shared" si="49"/>
        <v>0.30277640873993761</v>
      </c>
      <c r="Y105" s="171">
        <f t="shared" si="43"/>
        <v>0.14199308755760365</v>
      </c>
      <c r="Z105" s="170">
        <f t="shared" si="44"/>
        <v>1.9994284271898587E-3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82594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>
        <f t="shared" si="42"/>
        <v>-1</v>
      </c>
      <c r="R107" s="177">
        <f>O107/O$9</f>
        <v>0</v>
      </c>
      <c r="S107" s="176">
        <f>S108+S111</f>
        <v>82594</v>
      </c>
      <c r="T107" s="176">
        <f>T108+T111</f>
        <v>63499</v>
      </c>
      <c r="U107" s="176">
        <f>U108+U111</f>
        <v>95997</v>
      </c>
      <c r="V107" s="176">
        <f>V108+V111</f>
        <v>169794</v>
      </c>
      <c r="W107" s="176">
        <f>W108+W111</f>
        <v>220761</v>
      </c>
      <c r="X107" s="177">
        <f>IFERROR(W107/V107-1,"-")</f>
        <v>0.3001696173009647</v>
      </c>
      <c r="Y107" s="177">
        <f t="shared" si="43"/>
        <v>1.6728454851441992</v>
      </c>
      <c r="Z107" s="177">
        <f t="shared" ref="Z107:Z119" si="50">U107/U$9</f>
        <v>5.166598404439969E-2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60" t="str">
        <f t="shared" si="35"/>
        <v>-</v>
      </c>
      <c r="J108" s="159">
        <f>G108/G$9</f>
        <v>0</v>
      </c>
      <c r="K108" s="158">
        <v>17569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60">
        <f t="shared" si="42"/>
        <v>-1</v>
      </c>
      <c r="R108" s="159">
        <f>O108/O$9</f>
        <v>0</v>
      </c>
      <c r="S108" s="158">
        <v>17569</v>
      </c>
      <c r="T108" s="158">
        <v>28387</v>
      </c>
      <c r="U108" s="158">
        <v>39659</v>
      </c>
      <c r="V108" s="158">
        <v>41132</v>
      </c>
      <c r="W108" s="158">
        <v>48543</v>
      </c>
      <c r="X108" s="159">
        <f>IFERROR(W108/V108-1,"-")</f>
        <v>0.18017601867159394</v>
      </c>
      <c r="Y108" s="160">
        <f t="shared" si="43"/>
        <v>1.7629916329899253</v>
      </c>
      <c r="Z108" s="159">
        <f t="shared" si="50"/>
        <v>2.134463849096167E-2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65" t="str">
        <f t="shared" si="35"/>
        <v>-</v>
      </c>
      <c r="J109" s="164">
        <f>G109/G$9</f>
        <v>0</v>
      </c>
      <c r="K109" s="163">
        <v>3028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65">
        <f t="shared" si="42"/>
        <v>-1</v>
      </c>
      <c r="R109" s="164">
        <f>O109/O$9</f>
        <v>0</v>
      </c>
      <c r="S109" s="163">
        <v>3028</v>
      </c>
      <c r="T109" s="163">
        <v>3383</v>
      </c>
      <c r="U109" s="163">
        <v>20351</v>
      </c>
      <c r="V109" s="163">
        <v>11031</v>
      </c>
      <c r="W109" s="163">
        <v>14560</v>
      </c>
      <c r="X109" s="164">
        <f>IFERROR(W109/V109-1,"-")</f>
        <v>0.31991659867645716</v>
      </c>
      <c r="Y109" s="165">
        <f t="shared" si="43"/>
        <v>3.8084544253632764</v>
      </c>
      <c r="Z109" s="164">
        <f t="shared" si="50"/>
        <v>1.0952992711101161E-2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65" t="str">
        <f t="shared" si="35"/>
        <v>-</v>
      </c>
      <c r="J110" s="164">
        <f>G110/G$9</f>
        <v>0</v>
      </c>
      <c r="K110" s="163">
        <v>14541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65">
        <f t="shared" si="42"/>
        <v>-1</v>
      </c>
      <c r="R110" s="164">
        <f>O110/O$9</f>
        <v>0</v>
      </c>
      <c r="S110" s="163">
        <v>14541</v>
      </c>
      <c r="T110" s="163">
        <v>25004</v>
      </c>
      <c r="U110" s="163">
        <v>19308</v>
      </c>
      <c r="V110" s="163">
        <v>30101</v>
      </c>
      <c r="W110" s="163">
        <v>33983</v>
      </c>
      <c r="X110" s="164">
        <f>IFERROR(W110/V110-1,"-")</f>
        <v>0.12896581508919969</v>
      </c>
      <c r="Y110" s="165">
        <f t="shared" si="43"/>
        <v>1.337046970634757</v>
      </c>
      <c r="Z110" s="164">
        <f t="shared" si="50"/>
        <v>1.0391645779860507E-2</v>
      </c>
    </row>
    <row r="111" spans="1:26" x14ac:dyDescent="0.25">
      <c r="A111" s="1" t="s">
        <v>146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60" t="str">
        <f t="shared" si="35"/>
        <v>-</v>
      </c>
      <c r="J111" s="159">
        <f>G111/G$9</f>
        <v>0</v>
      </c>
      <c r="K111" s="158">
        <v>65025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60">
        <f t="shared" si="42"/>
        <v>-1</v>
      </c>
      <c r="R111" s="159">
        <f>O111/O$9</f>
        <v>0</v>
      </c>
      <c r="S111" s="158">
        <v>65025</v>
      </c>
      <c r="T111" s="158">
        <v>35112</v>
      </c>
      <c r="U111" s="158">
        <v>56338</v>
      </c>
      <c r="V111" s="158">
        <v>128662</v>
      </c>
      <c r="W111" s="158">
        <v>172218</v>
      </c>
      <c r="X111" s="159">
        <f>IFERROR(W111/V111-1,"-")</f>
        <v>0.3385304130201614</v>
      </c>
      <c r="Y111" s="160">
        <f t="shared" si="43"/>
        <v>1.648489042675894</v>
      </c>
      <c r="Z111" s="159">
        <f t="shared" si="50"/>
        <v>3.0321345553438021E-2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65" t="str">
        <f t="shared" si="35"/>
        <v>-</v>
      </c>
      <c r="J112" s="164">
        <f t="shared" ref="J112:J119" si="52">G112/G$9</f>
        <v>0</v>
      </c>
      <c r="K112" s="163">
        <v>36612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65">
        <f t="shared" si="42"/>
        <v>-1</v>
      </c>
      <c r="R112" s="164">
        <f t="shared" ref="R112:R119" si="54">O112/O$9</f>
        <v>0</v>
      </c>
      <c r="S112" s="163">
        <v>36612</v>
      </c>
      <c r="T112" s="163">
        <v>20258</v>
      </c>
      <c r="U112" s="163">
        <v>23009</v>
      </c>
      <c r="V112" s="163">
        <v>77726</v>
      </c>
      <c r="W112" s="163">
        <v>113230</v>
      </c>
      <c r="X112" s="164">
        <f t="shared" ref="X112:X119" si="55">IFERROR(W112/V112-1,"-")</f>
        <v>0.45678408769266388</v>
      </c>
      <c r="Y112" s="165">
        <f t="shared" si="43"/>
        <v>2.0927018463891622</v>
      </c>
      <c r="Z112" s="164">
        <f t="shared" si="50"/>
        <v>1.2383539348912908E-2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65" t="str">
        <f t="shared" si="35"/>
        <v>-</v>
      </c>
      <c r="J113" s="164">
        <f t="shared" si="52"/>
        <v>0</v>
      </c>
      <c r="K113" s="163">
        <v>4407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65">
        <f t="shared" si="42"/>
        <v>-1</v>
      </c>
      <c r="R113" s="164">
        <f t="shared" si="54"/>
        <v>0</v>
      </c>
      <c r="S113" s="163">
        <v>4407</v>
      </c>
      <c r="T113" s="163">
        <v>2717</v>
      </c>
      <c r="U113" s="163">
        <v>6854</v>
      </c>
      <c r="V113" s="163">
        <v>5917</v>
      </c>
      <c r="W113" s="163">
        <v>7594</v>
      </c>
      <c r="X113" s="164">
        <f t="shared" si="55"/>
        <v>0.28342065235761371</v>
      </c>
      <c r="Y113" s="165">
        <f t="shared" si="43"/>
        <v>0.72316768776945772</v>
      </c>
      <c r="Z113" s="164">
        <f t="shared" si="50"/>
        <v>3.6888512624385708E-3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65" t="str">
        <f t="shared" si="35"/>
        <v>-</v>
      </c>
      <c r="J114" s="164">
        <f t="shared" si="52"/>
        <v>0</v>
      </c>
      <c r="K114" s="163">
        <v>8908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65">
        <f t="shared" si="42"/>
        <v>-1</v>
      </c>
      <c r="R114" s="164">
        <f t="shared" si="54"/>
        <v>0</v>
      </c>
      <c r="S114" s="163">
        <v>8908</v>
      </c>
      <c r="T114" s="163">
        <v>1871</v>
      </c>
      <c r="U114" s="163">
        <v>6300</v>
      </c>
      <c r="V114" s="163">
        <v>8638</v>
      </c>
      <c r="W114" s="163">
        <v>12056</v>
      </c>
      <c r="X114" s="164">
        <f t="shared" si="55"/>
        <v>0.39569344755730484</v>
      </c>
      <c r="Y114" s="165">
        <f t="shared" si="43"/>
        <v>0.35339021104625057</v>
      </c>
      <c r="Z114" s="164">
        <f t="shared" si="50"/>
        <v>3.3906861618562874E-3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65" t="str">
        <f t="shared" si="35"/>
        <v>-</v>
      </c>
      <c r="J115" s="164">
        <f t="shared" si="52"/>
        <v>0</v>
      </c>
      <c r="K115" s="163">
        <v>1114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65">
        <f t="shared" si="42"/>
        <v>-1</v>
      </c>
      <c r="R115" s="164">
        <f t="shared" si="54"/>
        <v>0</v>
      </c>
      <c r="S115" s="163">
        <v>1114</v>
      </c>
      <c r="T115" s="163">
        <v>1133</v>
      </c>
      <c r="U115" s="163">
        <v>3529</v>
      </c>
      <c r="V115" s="163">
        <v>5894</v>
      </c>
      <c r="W115" s="163">
        <v>6032</v>
      </c>
      <c r="X115" s="164">
        <f t="shared" si="55"/>
        <v>2.3413640990838092E-2</v>
      </c>
      <c r="Y115" s="165">
        <f t="shared" si="43"/>
        <v>4.4147217235188512</v>
      </c>
      <c r="Z115" s="164">
        <f t="shared" si="50"/>
        <v>1.8993224547921967E-3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65" t="str">
        <f t="shared" si="35"/>
        <v>-</v>
      </c>
      <c r="J116" s="164">
        <f t="shared" si="52"/>
        <v>0</v>
      </c>
      <c r="K116" s="163">
        <v>2915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65">
        <f t="shared" si="42"/>
        <v>-1</v>
      </c>
      <c r="R116" s="164">
        <f t="shared" si="54"/>
        <v>0</v>
      </c>
      <c r="S116" s="163">
        <v>2915</v>
      </c>
      <c r="T116" s="163">
        <v>2557</v>
      </c>
      <c r="U116" s="163">
        <v>4170</v>
      </c>
      <c r="V116" s="163">
        <v>4317</v>
      </c>
      <c r="W116" s="163">
        <v>4916</v>
      </c>
      <c r="X116" s="164">
        <f t="shared" si="55"/>
        <v>0.1387537641880936</v>
      </c>
      <c r="Y116" s="165">
        <f t="shared" si="43"/>
        <v>0.68644939965694673</v>
      </c>
      <c r="Z116" s="164">
        <f t="shared" si="50"/>
        <v>2.244311316657257E-3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65" t="str">
        <f t="shared" si="35"/>
        <v>-</v>
      </c>
      <c r="J117" s="164">
        <f t="shared" si="52"/>
        <v>0</v>
      </c>
      <c r="K117" s="163">
        <v>419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65">
        <f t="shared" si="42"/>
        <v>-1</v>
      </c>
      <c r="R117" s="164">
        <f t="shared" si="54"/>
        <v>0</v>
      </c>
      <c r="S117" s="163">
        <v>419</v>
      </c>
      <c r="T117" s="163">
        <v>226</v>
      </c>
      <c r="U117" s="163">
        <v>308</v>
      </c>
      <c r="V117" s="163">
        <v>1123</v>
      </c>
      <c r="W117" s="163">
        <v>1300</v>
      </c>
      <c r="X117" s="164">
        <f t="shared" si="55"/>
        <v>0.15761353517364207</v>
      </c>
      <c r="Y117" s="165">
        <f t="shared" si="43"/>
        <v>2.1026252983293556</v>
      </c>
      <c r="Z117" s="164">
        <f t="shared" si="50"/>
        <v>1.6576687902408518E-4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65" t="str">
        <f t="shared" si="35"/>
        <v>-</v>
      </c>
      <c r="J118" s="164">
        <f t="shared" si="52"/>
        <v>0</v>
      </c>
      <c r="K118" s="163">
        <v>1123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65">
        <f t="shared" si="42"/>
        <v>-1</v>
      </c>
      <c r="R118" s="164">
        <f t="shared" si="54"/>
        <v>0</v>
      </c>
      <c r="S118" s="163">
        <v>1123</v>
      </c>
      <c r="T118" s="163">
        <v>549</v>
      </c>
      <c r="U118" s="163">
        <v>470</v>
      </c>
      <c r="V118" s="163">
        <v>840</v>
      </c>
      <c r="W118" s="163">
        <v>770</v>
      </c>
      <c r="X118" s="164">
        <f t="shared" si="55"/>
        <v>-8.333333333333337E-2</v>
      </c>
      <c r="Y118" s="165">
        <f t="shared" si="43"/>
        <v>-0.31433659839715045</v>
      </c>
      <c r="Z118" s="164">
        <f t="shared" si="50"/>
        <v>2.5295595175753256E-4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71" t="str">
        <f t="shared" si="35"/>
        <v>-</v>
      </c>
      <c r="J119" s="170">
        <f t="shared" si="52"/>
        <v>0</v>
      </c>
      <c r="K119" s="169">
        <f>K111-SUM(K112:K118)</f>
        <v>9527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71">
        <f t="shared" si="42"/>
        <v>-1</v>
      </c>
      <c r="R119" s="170">
        <f t="shared" si="54"/>
        <v>0</v>
      </c>
      <c r="S119" s="169">
        <f>S111-SUM(S112:S118)</f>
        <v>9527</v>
      </c>
      <c r="T119" s="169">
        <f>T111-SUM(T112:T118)</f>
        <v>5801</v>
      </c>
      <c r="U119" s="169">
        <f>U111-SUM(U112:U118)</f>
        <v>11698</v>
      </c>
      <c r="V119" s="169">
        <f>V111-SUM(V112:V118)</f>
        <v>24207</v>
      </c>
      <c r="W119" s="169">
        <f>W111-SUM(W112:W118)</f>
        <v>26320</v>
      </c>
      <c r="X119" s="170">
        <f t="shared" si="55"/>
        <v>8.7288800760110696E-2</v>
      </c>
      <c r="Y119" s="171">
        <f t="shared" si="43"/>
        <v>1.7626745040411462</v>
      </c>
      <c r="Z119" s="170">
        <f t="shared" si="50"/>
        <v>6.295912177999183E-3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6">
        <f>C122+C125</f>
        <v>109587</v>
      </c>
      <c r="D121" s="176">
        <f>D122+D125</f>
        <v>48728</v>
      </c>
      <c r="E121" s="176">
        <f>E122+E125</f>
        <v>61314</v>
      </c>
      <c r="F121" s="176">
        <f>F122+F125</f>
        <v>93434</v>
      </c>
      <c r="G121" s="176">
        <f>G122+G125</f>
        <v>93472</v>
      </c>
      <c r="H121" s="177">
        <f>IFERROR(G121/F121-1,"-")</f>
        <v>4.0670419761545951E-4</v>
      </c>
      <c r="I121" s="177">
        <f t="shared" si="35"/>
        <v>-0.14705211384562034</v>
      </c>
      <c r="J121" s="177">
        <f>G121/G$9</f>
        <v>0.12658652986711882</v>
      </c>
      <c r="K121" s="176">
        <f>K122+K125</f>
        <v>110828</v>
      </c>
      <c r="L121" s="176">
        <f>L122+L125</f>
        <v>54788</v>
      </c>
      <c r="M121" s="176">
        <f>M122+M125</f>
        <v>102944</v>
      </c>
      <c r="N121" s="176">
        <f>N122+N125</f>
        <v>135697</v>
      </c>
      <c r="O121" s="176">
        <f>O122+O125</f>
        <v>145637</v>
      </c>
      <c r="P121" s="177">
        <f>IFERROR(O121/N121-1,"-")</f>
        <v>7.3251435182796865E-2</v>
      </c>
      <c r="Q121" s="177">
        <f t="shared" si="42"/>
        <v>0.31408127909914452</v>
      </c>
      <c r="R121" s="177">
        <f>O121/O$9</f>
        <v>4.3471732941231953E-2</v>
      </c>
      <c r="S121" s="176">
        <f>S122+S125</f>
        <v>220415</v>
      </c>
      <c r="T121" s="176">
        <f>T122+T125</f>
        <v>103516</v>
      </c>
      <c r="U121" s="176">
        <f>U122+U125</f>
        <v>164258</v>
      </c>
      <c r="V121" s="176">
        <f>V122+V125</f>
        <v>229131</v>
      </c>
      <c r="W121" s="176">
        <f>W122+W125</f>
        <v>239109</v>
      </c>
      <c r="X121" s="177">
        <f>IFERROR(W121/V121-1,"-")</f>
        <v>4.3547141155059865E-2</v>
      </c>
      <c r="Y121" s="177">
        <f t="shared" si="43"/>
        <v>8.4812739604836374E-2</v>
      </c>
      <c r="Z121" s="177">
        <f t="shared" ref="Z121:Z133" si="56">U121/U$9</f>
        <v>8.8404337710188907E-2</v>
      </c>
    </row>
    <row r="122" spans="1:26" x14ac:dyDescent="0.25">
      <c r="A122" s="1" t="s">
        <v>96</v>
      </c>
      <c r="B122" s="157" t="s">
        <v>97</v>
      </c>
      <c r="C122" s="158">
        <v>50068</v>
      </c>
      <c r="D122" s="158">
        <v>23736</v>
      </c>
      <c r="E122" s="158">
        <v>32824</v>
      </c>
      <c r="F122" s="158">
        <v>51574</v>
      </c>
      <c r="G122" s="158">
        <v>60712</v>
      </c>
      <c r="H122" s="159">
        <f>IFERROR(G122/F122-1,"-")</f>
        <v>0.17718230115949907</v>
      </c>
      <c r="I122" s="160">
        <f t="shared" si="35"/>
        <v>0.21259087640808505</v>
      </c>
      <c r="J122" s="159">
        <f>G122/G$9</f>
        <v>8.2220573019647775E-2</v>
      </c>
      <c r="K122" s="158">
        <v>70074</v>
      </c>
      <c r="L122" s="158">
        <v>37835</v>
      </c>
      <c r="M122" s="158">
        <v>71733</v>
      </c>
      <c r="N122" s="158">
        <v>83312</v>
      </c>
      <c r="O122" s="158">
        <v>85718</v>
      </c>
      <c r="P122" s="159">
        <f>IFERROR(O122/N122-1,"-")</f>
        <v>2.8879393124639829E-2</v>
      </c>
      <c r="Q122" s="160">
        <f t="shared" si="42"/>
        <v>0.22324970745212203</v>
      </c>
      <c r="R122" s="159">
        <f>O122/O$9</f>
        <v>2.5586286481158776E-2</v>
      </c>
      <c r="S122" s="158">
        <v>120142</v>
      </c>
      <c r="T122" s="158">
        <v>61571</v>
      </c>
      <c r="U122" s="158">
        <v>104557</v>
      </c>
      <c r="V122" s="158">
        <v>134886</v>
      </c>
      <c r="W122" s="158">
        <v>146430</v>
      </c>
      <c r="X122" s="159">
        <f>IFERROR(W122/V122-1,"-")</f>
        <v>8.5583381522174262E-2</v>
      </c>
      <c r="Y122" s="160">
        <f t="shared" si="43"/>
        <v>0.21880774416939963</v>
      </c>
      <c r="Z122" s="159">
        <f t="shared" si="56"/>
        <v>5.6273011591302838E-2</v>
      </c>
    </row>
    <row r="123" spans="1:26" x14ac:dyDescent="0.25">
      <c r="A123" s="161" t="s">
        <v>103</v>
      </c>
      <c r="B123" s="162" t="s">
        <v>103</v>
      </c>
      <c r="C123" s="163">
        <v>24655</v>
      </c>
      <c r="D123" s="163">
        <v>11647</v>
      </c>
      <c r="E123" s="163">
        <v>15693</v>
      </c>
      <c r="F123" s="163">
        <v>29334</v>
      </c>
      <c r="G123" s="163">
        <v>29429</v>
      </c>
      <c r="H123" s="164">
        <f>IFERROR(G123/F123-1,"-")</f>
        <v>3.2385627599371691E-3</v>
      </c>
      <c r="I123" s="165">
        <f t="shared" si="35"/>
        <v>0.19363212330156165</v>
      </c>
      <c r="J123" s="164">
        <f>G123/G$9</f>
        <v>3.9854876192436661E-2</v>
      </c>
      <c r="K123" s="163">
        <v>36421</v>
      </c>
      <c r="L123" s="163">
        <v>16144</v>
      </c>
      <c r="M123" s="163">
        <v>37554</v>
      </c>
      <c r="N123" s="163">
        <v>40531</v>
      </c>
      <c r="O123" s="163">
        <v>36692</v>
      </c>
      <c r="P123" s="164">
        <f>IFERROR(O123/N123-1,"-")</f>
        <v>-9.4717623547408203E-2</v>
      </c>
      <c r="Q123" s="165">
        <f t="shared" si="42"/>
        <v>7.4407621976333438E-3</v>
      </c>
      <c r="R123" s="164">
        <f>O123/O$9</f>
        <v>1.0952332340543151E-2</v>
      </c>
      <c r="S123" s="163">
        <v>61076</v>
      </c>
      <c r="T123" s="163">
        <v>27791</v>
      </c>
      <c r="U123" s="163">
        <v>53247</v>
      </c>
      <c r="V123" s="163">
        <v>69865</v>
      </c>
      <c r="W123" s="163">
        <v>66121</v>
      </c>
      <c r="X123" s="164">
        <f>IFERROR(W123/V123-1,"-")</f>
        <v>-5.3589064624633198E-2</v>
      </c>
      <c r="Y123" s="165">
        <f t="shared" si="43"/>
        <v>8.2602004060514878E-2</v>
      </c>
      <c r="Z123" s="164">
        <f t="shared" si="56"/>
        <v>2.8657756517517737E-2</v>
      </c>
    </row>
    <row r="124" spans="1:26" x14ac:dyDescent="0.25">
      <c r="A124" s="161" t="s">
        <v>100</v>
      </c>
      <c r="B124" s="162" t="s">
        <v>100</v>
      </c>
      <c r="C124" s="163">
        <v>25413</v>
      </c>
      <c r="D124" s="163">
        <v>12089</v>
      </c>
      <c r="E124" s="163">
        <v>17131</v>
      </c>
      <c r="F124" s="163">
        <v>22240</v>
      </c>
      <c r="G124" s="163">
        <v>31283</v>
      </c>
      <c r="H124" s="164">
        <f>IFERROR(G124/F124-1,"-")</f>
        <v>0.40660971223021591</v>
      </c>
      <c r="I124" s="165">
        <f t="shared" si="35"/>
        <v>0.23098414197457995</v>
      </c>
      <c r="J124" s="164">
        <f>G124/G$9</f>
        <v>4.236569682721112E-2</v>
      </c>
      <c r="K124" s="163">
        <v>33653</v>
      </c>
      <c r="L124" s="163">
        <v>21691</v>
      </c>
      <c r="M124" s="163">
        <v>34179</v>
      </c>
      <c r="N124" s="163">
        <v>42781</v>
      </c>
      <c r="O124" s="163">
        <v>49026</v>
      </c>
      <c r="P124" s="164">
        <f>IFERROR(O124/N124-1,"-")</f>
        <v>0.14597601739089794</v>
      </c>
      <c r="Q124" s="165">
        <f t="shared" si="42"/>
        <v>0.45680919977416568</v>
      </c>
      <c r="R124" s="164">
        <f>O124/O$9</f>
        <v>1.4633954140615626E-2</v>
      </c>
      <c r="S124" s="163">
        <v>59066</v>
      </c>
      <c r="T124" s="163">
        <v>33780</v>
      </c>
      <c r="U124" s="163">
        <v>51310</v>
      </c>
      <c r="V124" s="163">
        <v>65021</v>
      </c>
      <c r="W124" s="163">
        <v>80309</v>
      </c>
      <c r="X124" s="164">
        <f>IFERROR(W124/V124-1,"-")</f>
        <v>0.23512403684963323</v>
      </c>
      <c r="Y124" s="165">
        <f t="shared" si="43"/>
        <v>0.3596485287644331</v>
      </c>
      <c r="Z124" s="164">
        <f t="shared" si="56"/>
        <v>2.7615255073785098E-2</v>
      </c>
    </row>
    <row r="125" spans="1:26" x14ac:dyDescent="0.25">
      <c r="A125" s="1" t="s">
        <v>146</v>
      </c>
      <c r="B125" s="157" t="s">
        <v>107</v>
      </c>
      <c r="C125" s="158">
        <v>59519</v>
      </c>
      <c r="D125" s="158">
        <v>24992</v>
      </c>
      <c r="E125" s="158">
        <v>28490</v>
      </c>
      <c r="F125" s="158">
        <v>41860</v>
      </c>
      <c r="G125" s="158">
        <v>32760</v>
      </c>
      <c r="H125" s="159">
        <f>IFERROR(G125/F125-1,"-")</f>
        <v>-0.21739130434782605</v>
      </c>
      <c r="I125" s="160">
        <f t="shared" si="35"/>
        <v>-0.44958752667215507</v>
      </c>
      <c r="J125" s="159">
        <f>G125/G$9</f>
        <v>4.4365956847471029E-2</v>
      </c>
      <c r="K125" s="158">
        <v>40754</v>
      </c>
      <c r="L125" s="158">
        <v>16953</v>
      </c>
      <c r="M125" s="158">
        <v>31211</v>
      </c>
      <c r="N125" s="158">
        <v>52385</v>
      </c>
      <c r="O125" s="158">
        <v>59919</v>
      </c>
      <c r="P125" s="159">
        <f>IFERROR(O125/N125-1,"-")</f>
        <v>0.14381979574305626</v>
      </c>
      <c r="Q125" s="160">
        <f t="shared" si="42"/>
        <v>0.47026058791775038</v>
      </c>
      <c r="R125" s="159">
        <f>O125/O$9</f>
        <v>1.788544646007318E-2</v>
      </c>
      <c r="S125" s="158">
        <v>100273</v>
      </c>
      <c r="T125" s="158">
        <v>41945</v>
      </c>
      <c r="U125" s="158">
        <v>59701</v>
      </c>
      <c r="V125" s="158">
        <v>94245</v>
      </c>
      <c r="W125" s="158">
        <v>92679</v>
      </c>
      <c r="X125" s="159">
        <f>IFERROR(W125/V125-1,"-")</f>
        <v>-1.6616266114913292E-2</v>
      </c>
      <c r="Y125" s="160">
        <f t="shared" si="43"/>
        <v>-7.5733248232325745E-2</v>
      </c>
      <c r="Z125" s="159">
        <f t="shared" si="56"/>
        <v>3.2131326118886069E-2</v>
      </c>
    </row>
    <row r="126" spans="1:26" x14ac:dyDescent="0.25">
      <c r="A126" s="161" t="s">
        <v>110</v>
      </c>
      <c r="B126" s="162" t="s">
        <v>110</v>
      </c>
      <c r="C126" s="163">
        <v>3118</v>
      </c>
      <c r="D126" s="163">
        <v>1440</v>
      </c>
      <c r="E126" s="163">
        <v>653</v>
      </c>
      <c r="F126" s="163">
        <v>2495</v>
      </c>
      <c r="G126" s="163">
        <v>3067</v>
      </c>
      <c r="H126" s="164">
        <f t="shared" ref="H126:H133" si="57">IFERROR(G126/F126-1,"-")</f>
        <v>0.22925851703406819</v>
      </c>
      <c r="I126" s="165">
        <f t="shared" si="35"/>
        <v>-1.6356638871071194E-2</v>
      </c>
      <c r="J126" s="164">
        <f t="shared" ref="J126:J133" si="58">G126/G$9</f>
        <v>4.1535527976554838E-3</v>
      </c>
      <c r="K126" s="163">
        <v>7342</v>
      </c>
      <c r="L126" s="163">
        <v>2501</v>
      </c>
      <c r="M126" s="163">
        <v>2683</v>
      </c>
      <c r="N126" s="163">
        <v>7422</v>
      </c>
      <c r="O126" s="163">
        <v>8579</v>
      </c>
      <c r="P126" s="164">
        <f t="shared" ref="P126:P133" si="59">IFERROR(O126/N126-1,"-")</f>
        <v>0.15588790083535442</v>
      </c>
      <c r="Q126" s="165">
        <f t="shared" si="42"/>
        <v>0.16848270226096429</v>
      </c>
      <c r="R126" s="164">
        <f t="shared" ref="R126:R133" si="60">O126/O$9</f>
        <v>2.560777803050248E-3</v>
      </c>
      <c r="S126" s="163">
        <v>10460</v>
      </c>
      <c r="T126" s="163">
        <v>3941</v>
      </c>
      <c r="U126" s="163">
        <v>3336</v>
      </c>
      <c r="V126" s="163">
        <v>9917</v>
      </c>
      <c r="W126" s="163">
        <v>11646</v>
      </c>
      <c r="X126" s="164">
        <f t="shared" ref="X126:X133" si="61">IFERROR(W126/V126-1,"-")</f>
        <v>0.17434708077039418</v>
      </c>
      <c r="Y126" s="165">
        <f t="shared" si="43"/>
        <v>0.11338432122370934</v>
      </c>
      <c r="Z126" s="164">
        <f t="shared" si="56"/>
        <v>1.7954490533258058E-3</v>
      </c>
    </row>
    <row r="127" spans="1:26" x14ac:dyDescent="0.25">
      <c r="A127" s="161" t="s">
        <v>113</v>
      </c>
      <c r="B127" s="162" t="s">
        <v>113</v>
      </c>
      <c r="C127" s="163">
        <v>4086</v>
      </c>
      <c r="D127" s="163">
        <v>1742</v>
      </c>
      <c r="E127" s="163">
        <v>2401</v>
      </c>
      <c r="F127" s="163">
        <v>4143</v>
      </c>
      <c r="G127" s="163">
        <v>4500</v>
      </c>
      <c r="H127" s="164">
        <f t="shared" si="57"/>
        <v>8.6169442433019494E-2</v>
      </c>
      <c r="I127" s="165">
        <f t="shared" si="35"/>
        <v>0.1013215859030836</v>
      </c>
      <c r="J127" s="164">
        <f t="shared" si="58"/>
        <v>6.0942248416855811E-3</v>
      </c>
      <c r="K127" s="163">
        <v>5464</v>
      </c>
      <c r="L127" s="163">
        <v>2311</v>
      </c>
      <c r="M127" s="163">
        <v>4913</v>
      </c>
      <c r="N127" s="163">
        <v>7118</v>
      </c>
      <c r="O127" s="163">
        <v>8816</v>
      </c>
      <c r="P127" s="164">
        <f t="shared" si="59"/>
        <v>0.23855015453779149</v>
      </c>
      <c r="Q127" s="165">
        <f t="shared" si="42"/>
        <v>0.61346998535871156</v>
      </c>
      <c r="R127" s="164">
        <f t="shared" si="60"/>
        <v>2.6315208196399328E-3</v>
      </c>
      <c r="S127" s="163">
        <v>9550</v>
      </c>
      <c r="T127" s="163">
        <v>4053</v>
      </c>
      <c r="U127" s="163">
        <v>7314</v>
      </c>
      <c r="V127" s="163">
        <v>11261</v>
      </c>
      <c r="W127" s="163">
        <v>13316</v>
      </c>
      <c r="X127" s="164">
        <f t="shared" si="61"/>
        <v>0.18248823372702239</v>
      </c>
      <c r="Y127" s="165">
        <f t="shared" si="43"/>
        <v>0.39434554973822</v>
      </c>
      <c r="Z127" s="164">
        <f t="shared" si="56"/>
        <v>3.936425172669347E-3</v>
      </c>
    </row>
    <row r="128" spans="1:26" x14ac:dyDescent="0.25">
      <c r="A128" s="161" t="s">
        <v>116</v>
      </c>
      <c r="B128" s="162" t="s">
        <v>116</v>
      </c>
      <c r="C128" s="163">
        <v>3044</v>
      </c>
      <c r="D128" s="163">
        <v>1315</v>
      </c>
      <c r="E128" s="163">
        <v>2102</v>
      </c>
      <c r="F128" s="163">
        <v>2821</v>
      </c>
      <c r="G128" s="163">
        <v>3000</v>
      </c>
      <c r="H128" s="164">
        <f t="shared" si="57"/>
        <v>6.3452676355902238E-2</v>
      </c>
      <c r="I128" s="165">
        <f t="shared" si="35"/>
        <v>-1.4454664914586024E-2</v>
      </c>
      <c r="J128" s="164">
        <f t="shared" si="58"/>
        <v>4.0628165611237207E-3</v>
      </c>
      <c r="K128" s="163">
        <v>3665</v>
      </c>
      <c r="L128" s="163">
        <v>1591</v>
      </c>
      <c r="M128" s="163">
        <v>5032</v>
      </c>
      <c r="N128" s="163">
        <v>5703</v>
      </c>
      <c r="O128" s="163">
        <v>5756</v>
      </c>
      <c r="P128" s="164">
        <f t="shared" si="59"/>
        <v>9.2933543748903169E-3</v>
      </c>
      <c r="Q128" s="165">
        <f t="shared" si="42"/>
        <v>0.57053206002728518</v>
      </c>
      <c r="R128" s="164">
        <f t="shared" si="60"/>
        <v>1.718129972532606E-3</v>
      </c>
      <c r="S128" s="163">
        <v>6709</v>
      </c>
      <c r="T128" s="163">
        <v>2906</v>
      </c>
      <c r="U128" s="163">
        <v>7134</v>
      </c>
      <c r="V128" s="163">
        <v>8524</v>
      </c>
      <c r="W128" s="163">
        <v>8756</v>
      </c>
      <c r="X128" s="164">
        <f t="shared" si="61"/>
        <v>2.7217268887846036E-2</v>
      </c>
      <c r="Y128" s="165">
        <f t="shared" si="43"/>
        <v>0.30511253540020866</v>
      </c>
      <c r="Z128" s="164">
        <f t="shared" si="56"/>
        <v>3.8395484251877391E-3</v>
      </c>
    </row>
    <row r="129" spans="1:26" x14ac:dyDescent="0.25">
      <c r="A129" s="161" t="s">
        <v>123</v>
      </c>
      <c r="B129" s="162" t="s">
        <v>123</v>
      </c>
      <c r="C129" s="163">
        <v>820</v>
      </c>
      <c r="D129" s="163">
        <v>369</v>
      </c>
      <c r="E129" s="163">
        <v>359</v>
      </c>
      <c r="F129" s="163">
        <v>801</v>
      </c>
      <c r="G129" s="163">
        <v>649</v>
      </c>
      <c r="H129" s="164">
        <f t="shared" si="57"/>
        <v>-0.18976279650436956</v>
      </c>
      <c r="I129" s="165">
        <f t="shared" si="35"/>
        <v>-0.20853658536585362</v>
      </c>
      <c r="J129" s="164">
        <f t="shared" si="58"/>
        <v>8.7892264938976492E-4</v>
      </c>
      <c r="K129" s="163">
        <v>1046</v>
      </c>
      <c r="L129" s="163">
        <v>415</v>
      </c>
      <c r="M129" s="163">
        <v>974</v>
      </c>
      <c r="N129" s="163">
        <v>1772</v>
      </c>
      <c r="O129" s="163">
        <v>1988</v>
      </c>
      <c r="P129" s="164">
        <f t="shared" si="59"/>
        <v>0.12189616252821667</v>
      </c>
      <c r="Q129" s="165">
        <f t="shared" si="42"/>
        <v>0.9005736137667304</v>
      </c>
      <c r="R129" s="164">
        <f t="shared" si="60"/>
        <v>5.9340555687887784E-4</v>
      </c>
      <c r="S129" s="163">
        <v>1866</v>
      </c>
      <c r="T129" s="163">
        <v>784</v>
      </c>
      <c r="U129" s="163">
        <v>1333</v>
      </c>
      <c r="V129" s="163">
        <v>2573</v>
      </c>
      <c r="W129" s="163">
        <v>2637</v>
      </c>
      <c r="X129" s="164">
        <f t="shared" si="61"/>
        <v>2.4873688301593422E-2</v>
      </c>
      <c r="Y129" s="165">
        <f t="shared" si="43"/>
        <v>0.41318327974276525</v>
      </c>
      <c r="Z129" s="164">
        <f t="shared" si="56"/>
        <v>7.1742613551657643E-4</v>
      </c>
    </row>
    <row r="130" spans="1:26" x14ac:dyDescent="0.25">
      <c r="A130" s="161" t="s">
        <v>119</v>
      </c>
      <c r="B130" s="162" t="s">
        <v>119</v>
      </c>
      <c r="C130" s="163">
        <v>664</v>
      </c>
      <c r="D130" s="163">
        <v>323</v>
      </c>
      <c r="E130" s="163">
        <v>312</v>
      </c>
      <c r="F130" s="163">
        <v>635</v>
      </c>
      <c r="G130" s="163">
        <v>526</v>
      </c>
      <c r="H130" s="164">
        <f t="shared" si="57"/>
        <v>-0.1716535433070866</v>
      </c>
      <c r="I130" s="165">
        <f t="shared" si="35"/>
        <v>-0.20783132530120485</v>
      </c>
      <c r="J130" s="164">
        <f t="shared" si="58"/>
        <v>7.123471703836924E-4</v>
      </c>
      <c r="K130" s="163">
        <v>820</v>
      </c>
      <c r="L130" s="163">
        <v>489</v>
      </c>
      <c r="M130" s="163">
        <v>1045</v>
      </c>
      <c r="N130" s="163">
        <v>1201</v>
      </c>
      <c r="O130" s="163">
        <v>1408</v>
      </c>
      <c r="P130" s="164">
        <f t="shared" si="59"/>
        <v>0.17235636969192347</v>
      </c>
      <c r="Q130" s="165">
        <f t="shared" si="42"/>
        <v>0.71707317073170729</v>
      </c>
      <c r="R130" s="164">
        <f t="shared" si="60"/>
        <v>4.2027918716572434E-4</v>
      </c>
      <c r="S130" s="163">
        <v>1484</v>
      </c>
      <c r="T130" s="163">
        <v>812</v>
      </c>
      <c r="U130" s="163">
        <v>1357</v>
      </c>
      <c r="V130" s="163">
        <v>1836</v>
      </c>
      <c r="W130" s="163">
        <v>1934</v>
      </c>
      <c r="X130" s="164">
        <f t="shared" si="61"/>
        <v>5.3376906318082895E-2</v>
      </c>
      <c r="Y130" s="165">
        <f t="shared" si="43"/>
        <v>0.30323450134770891</v>
      </c>
      <c r="Z130" s="164">
        <f t="shared" si="56"/>
        <v>7.3034303518079084E-4</v>
      </c>
    </row>
    <row r="131" spans="1:26" x14ac:dyDescent="0.25">
      <c r="A131" s="161" t="s">
        <v>128</v>
      </c>
      <c r="B131" s="162" t="s">
        <v>128</v>
      </c>
      <c r="C131" s="163">
        <v>425</v>
      </c>
      <c r="D131" s="163">
        <v>186</v>
      </c>
      <c r="E131" s="163">
        <v>123</v>
      </c>
      <c r="F131" s="163">
        <v>250</v>
      </c>
      <c r="G131" s="163">
        <v>203</v>
      </c>
      <c r="H131" s="164">
        <f t="shared" si="57"/>
        <v>-0.18799999999999994</v>
      </c>
      <c r="I131" s="165">
        <f t="shared" si="35"/>
        <v>-0.52235294117647058</v>
      </c>
      <c r="J131" s="164">
        <f t="shared" si="58"/>
        <v>2.749172539693718E-4</v>
      </c>
      <c r="K131" s="163">
        <v>1198</v>
      </c>
      <c r="L131" s="163">
        <v>492</v>
      </c>
      <c r="M131" s="163">
        <v>432</v>
      </c>
      <c r="N131" s="163">
        <v>825</v>
      </c>
      <c r="O131" s="163">
        <v>1138</v>
      </c>
      <c r="P131" s="164">
        <f t="shared" si="59"/>
        <v>0.37939393939393939</v>
      </c>
      <c r="Q131" s="165">
        <f t="shared" si="42"/>
        <v>-5.0083472454090172E-2</v>
      </c>
      <c r="R131" s="164">
        <f t="shared" si="60"/>
        <v>3.3968587712684251E-4</v>
      </c>
      <c r="S131" s="163">
        <v>1623</v>
      </c>
      <c r="T131" s="163">
        <v>678</v>
      </c>
      <c r="U131" s="163">
        <v>555</v>
      </c>
      <c r="V131" s="163">
        <v>1075</v>
      </c>
      <c r="W131" s="163">
        <v>1341</v>
      </c>
      <c r="X131" s="164">
        <f t="shared" si="61"/>
        <v>0.24744186046511629</v>
      </c>
      <c r="Y131" s="165">
        <f t="shared" si="43"/>
        <v>-0.17375231053604434</v>
      </c>
      <c r="Z131" s="164">
        <f t="shared" si="56"/>
        <v>2.9870330473495866E-4</v>
      </c>
    </row>
    <row r="132" spans="1:26" x14ac:dyDescent="0.25">
      <c r="A132" s="161" t="s">
        <v>131</v>
      </c>
      <c r="B132" s="162" t="s">
        <v>131</v>
      </c>
      <c r="C132" s="163">
        <v>495</v>
      </c>
      <c r="D132" s="163">
        <v>210</v>
      </c>
      <c r="E132" s="163">
        <v>177</v>
      </c>
      <c r="F132" s="163">
        <v>253</v>
      </c>
      <c r="G132" s="163">
        <v>358</v>
      </c>
      <c r="H132" s="164">
        <f t="shared" si="57"/>
        <v>0.41501976284584985</v>
      </c>
      <c r="I132" s="165">
        <f t="shared" si="35"/>
        <v>-0.27676767676767677</v>
      </c>
      <c r="J132" s="164">
        <f t="shared" si="58"/>
        <v>4.8482944296076403E-4</v>
      </c>
      <c r="K132" s="163">
        <v>2186</v>
      </c>
      <c r="L132" s="163">
        <v>887</v>
      </c>
      <c r="M132" s="163">
        <v>742</v>
      </c>
      <c r="N132" s="163">
        <v>1632</v>
      </c>
      <c r="O132" s="163">
        <v>2097</v>
      </c>
      <c r="P132" s="164">
        <f t="shared" si="59"/>
        <v>0.28492647058823528</v>
      </c>
      <c r="Q132" s="165">
        <f t="shared" si="42"/>
        <v>-4.0713632204940509E-2</v>
      </c>
      <c r="R132" s="164">
        <f t="shared" si="60"/>
        <v>6.2594137463531526E-4</v>
      </c>
      <c r="S132" s="163">
        <v>2681</v>
      </c>
      <c r="T132" s="163">
        <v>1097</v>
      </c>
      <c r="U132" s="163">
        <v>919</v>
      </c>
      <c r="V132" s="163">
        <v>1885</v>
      </c>
      <c r="W132" s="163">
        <v>2455</v>
      </c>
      <c r="X132" s="164">
        <f t="shared" si="61"/>
        <v>0.3023872679045092</v>
      </c>
      <c r="Y132" s="165">
        <f t="shared" si="43"/>
        <v>-8.4296904140246154E-2</v>
      </c>
      <c r="Z132" s="164">
        <f t="shared" si="56"/>
        <v>4.9460961630887754E-4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46867</v>
      </c>
      <c r="D133" s="169">
        <f>D125-SUM(D126:D132)</f>
        <v>19407</v>
      </c>
      <c r="E133" s="169">
        <f>E125-SUM(E126:E132)</f>
        <v>22363</v>
      </c>
      <c r="F133" s="169">
        <f>F125-SUM(F126:F132)</f>
        <v>30462</v>
      </c>
      <c r="G133" s="169">
        <f>G125-SUM(G126:G132)</f>
        <v>20457</v>
      </c>
      <c r="H133" s="170">
        <f t="shared" si="57"/>
        <v>-0.32844199330313173</v>
      </c>
      <c r="I133" s="171">
        <f t="shared" si="35"/>
        <v>-0.56350950562229285</v>
      </c>
      <c r="J133" s="170">
        <f t="shared" si="58"/>
        <v>2.7704346130302652E-2</v>
      </c>
      <c r="K133" s="169">
        <f>K125-SUM(K126:K132)</f>
        <v>19033</v>
      </c>
      <c r="L133" s="169">
        <f>L125-SUM(L126:L132)</f>
        <v>8267</v>
      </c>
      <c r="M133" s="169">
        <f>M125-SUM(M126:M132)</f>
        <v>15390</v>
      </c>
      <c r="N133" s="169">
        <f>N125-SUM(N126:N132)</f>
        <v>26712</v>
      </c>
      <c r="O133" s="169">
        <f>O125-SUM(O126:O132)</f>
        <v>30137</v>
      </c>
      <c r="P133" s="170">
        <f t="shared" si="59"/>
        <v>0.12821952680443238</v>
      </c>
      <c r="Q133" s="171">
        <f t="shared" si="42"/>
        <v>0.58340776545999051</v>
      </c>
      <c r="R133" s="170">
        <f t="shared" si="60"/>
        <v>8.9957058690436319E-3</v>
      </c>
      <c r="S133" s="169">
        <f>S125-SUM(S126:S132)</f>
        <v>65900</v>
      </c>
      <c r="T133" s="169">
        <f>T125-SUM(T126:T132)</f>
        <v>27674</v>
      </c>
      <c r="U133" s="169">
        <f>U125-SUM(U126:U132)</f>
        <v>37753</v>
      </c>
      <c r="V133" s="169">
        <f>V125-SUM(V126:V132)</f>
        <v>57174</v>
      </c>
      <c r="W133" s="169">
        <f>W125-SUM(W126:W132)</f>
        <v>50594</v>
      </c>
      <c r="X133" s="170">
        <f t="shared" si="61"/>
        <v>-0.11508727743379854</v>
      </c>
      <c r="Y133" s="171">
        <f t="shared" si="43"/>
        <v>-0.23226100151745066</v>
      </c>
      <c r="Z133" s="170">
        <f t="shared" si="56"/>
        <v>2.0318821375961974E-2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6">
        <f>C136+C139</f>
        <v>29854</v>
      </c>
      <c r="D135" s="176">
        <f>D136+D139</f>
        <v>0</v>
      </c>
      <c r="E135" s="176">
        <f>E136+E139</f>
        <v>29237</v>
      </c>
      <c r="F135" s="176">
        <f>F136+F139</f>
        <v>47385</v>
      </c>
      <c r="G135" s="176">
        <f>G136+G139</f>
        <v>49008</v>
      </c>
      <c r="H135" s="177">
        <f>IFERROR(G135/F135-1,"-")</f>
        <v>3.4251345362456442E-2</v>
      </c>
      <c r="I135" s="177">
        <f t="shared" si="35"/>
        <v>0.64158906679171968</v>
      </c>
      <c r="J135" s="177">
        <f>G135/G$9</f>
        <v>6.6370171342517104E-2</v>
      </c>
      <c r="K135" s="176">
        <f>K136+K139</f>
        <v>149743</v>
      </c>
      <c r="L135" s="176">
        <f>L136+L139</f>
        <v>0</v>
      </c>
      <c r="M135" s="176">
        <f>M136+M139</f>
        <v>87353</v>
      </c>
      <c r="N135" s="176">
        <f>N136+N139</f>
        <v>163913</v>
      </c>
      <c r="O135" s="176">
        <f>O136+O139</f>
        <v>180038</v>
      </c>
      <c r="P135" s="177">
        <f>IFERROR(O135/N135-1,"-")</f>
        <v>9.8375357659246099E-2</v>
      </c>
      <c r="Q135" s="177">
        <f t="shared" si="42"/>
        <v>0.20231329678181953</v>
      </c>
      <c r="R135" s="177">
        <f>O135/O$9</f>
        <v>5.3740216121408148E-2</v>
      </c>
      <c r="S135" s="176">
        <f>S136+S139</f>
        <v>179597</v>
      </c>
      <c r="T135" s="176">
        <f>T136+T139</f>
        <v>77095</v>
      </c>
      <c r="U135" s="176">
        <f>U136+U139</f>
        <v>116590</v>
      </c>
      <c r="V135" s="176">
        <f>V136+V139</f>
        <v>211298</v>
      </c>
      <c r="W135" s="176">
        <f>W136+W139</f>
        <v>229046</v>
      </c>
      <c r="X135" s="177">
        <f>IFERROR(W135/V135-1,"-")</f>
        <v>8.3995115902658846E-2</v>
      </c>
      <c r="Y135" s="177">
        <f t="shared" si="43"/>
        <v>0.27533310690044943</v>
      </c>
      <c r="Z135" s="177">
        <f t="shared" ref="Z135:Z147" si="62">U135/U$9</f>
        <v>6.2749222160448342E-2</v>
      </c>
    </row>
    <row r="136" spans="1:26" x14ac:dyDescent="0.25">
      <c r="A136" s="1" t="s">
        <v>96</v>
      </c>
      <c r="B136" s="157" t="s">
        <v>97</v>
      </c>
      <c r="C136" s="158">
        <v>8311</v>
      </c>
      <c r="D136" s="158">
        <v>0</v>
      </c>
      <c r="E136" s="158">
        <v>9339</v>
      </c>
      <c r="F136" s="158">
        <v>5486</v>
      </c>
      <c r="G136" s="158">
        <v>7999</v>
      </c>
      <c r="H136" s="159">
        <f>IFERROR(G136/F136-1,"-")</f>
        <v>0.45807510025519504</v>
      </c>
      <c r="I136" s="160">
        <f t="shared" si="35"/>
        <v>-3.7540608831668876E-2</v>
      </c>
      <c r="J136" s="159">
        <f>G136/G$9</f>
        <v>1.0832823224142881E-2</v>
      </c>
      <c r="K136" s="158">
        <v>26862</v>
      </c>
      <c r="L136" s="158">
        <v>0</v>
      </c>
      <c r="M136" s="158">
        <v>28431</v>
      </c>
      <c r="N136" s="158">
        <v>15843</v>
      </c>
      <c r="O136" s="158">
        <v>15164</v>
      </c>
      <c r="P136" s="159">
        <f>IFERROR(O136/N136-1,"-")</f>
        <v>-4.2858044562267272E-2</v>
      </c>
      <c r="Q136" s="160">
        <f t="shared" si="42"/>
        <v>-0.43548507184870822</v>
      </c>
      <c r="R136" s="159">
        <f>O136/O$9</f>
        <v>4.526359086776309E-3</v>
      </c>
      <c r="S136" s="158">
        <v>35173</v>
      </c>
      <c r="T136" s="158">
        <v>22432</v>
      </c>
      <c r="U136" s="158">
        <v>37770</v>
      </c>
      <c r="V136" s="158">
        <v>21329</v>
      </c>
      <c r="W136" s="158">
        <v>23163</v>
      </c>
      <c r="X136" s="159">
        <f>IFERROR(W136/V136-1,"-")</f>
        <v>8.5986215950114797E-2</v>
      </c>
      <c r="Y136" s="160">
        <f t="shared" si="43"/>
        <v>-0.34145509339550228</v>
      </c>
      <c r="Z136" s="159">
        <f t="shared" si="62"/>
        <v>2.0327970846557457E-2</v>
      </c>
    </row>
    <row r="137" spans="1:26" x14ac:dyDescent="0.25">
      <c r="A137" s="161" t="s">
        <v>103</v>
      </c>
      <c r="B137" s="162" t="s">
        <v>103</v>
      </c>
      <c r="C137" s="163">
        <v>8311</v>
      </c>
      <c r="D137" s="163">
        <v>0</v>
      </c>
      <c r="E137" s="163">
        <v>9339</v>
      </c>
      <c r="F137" s="163">
        <v>5415</v>
      </c>
      <c r="G137" s="163">
        <v>7999</v>
      </c>
      <c r="H137" s="164">
        <f>IFERROR(G137/F137-1,"-")</f>
        <v>0.47719298245614028</v>
      </c>
      <c r="I137" s="165">
        <f t="shared" si="35"/>
        <v>-3.7540608831668876E-2</v>
      </c>
      <c r="J137" s="164">
        <f>G137/G$9</f>
        <v>1.0832823224142881E-2</v>
      </c>
      <c r="K137" s="163">
        <v>8866</v>
      </c>
      <c r="L137" s="163">
        <v>0</v>
      </c>
      <c r="M137" s="163">
        <v>20185</v>
      </c>
      <c r="N137" s="163">
        <v>9264</v>
      </c>
      <c r="O137" s="163">
        <v>6639</v>
      </c>
      <c r="P137" s="164">
        <f>IFERROR(O137/N137-1,"-")</f>
        <v>-0.28335492227979275</v>
      </c>
      <c r="Q137" s="165">
        <f t="shared" si="42"/>
        <v>-0.25118429957139632</v>
      </c>
      <c r="R137" s="164">
        <f>O137/O$9</f>
        <v>1.981699945733838E-3</v>
      </c>
      <c r="S137" s="163">
        <v>17177</v>
      </c>
      <c r="T137" s="163">
        <v>16366</v>
      </c>
      <c r="U137" s="163">
        <v>29524</v>
      </c>
      <c r="V137" s="163">
        <v>14679</v>
      </c>
      <c r="W137" s="163">
        <v>14638</v>
      </c>
      <c r="X137" s="164">
        <f>IFERROR(W137/V137-1,"-")</f>
        <v>-2.7931057973976658E-3</v>
      </c>
      <c r="Y137" s="165">
        <f t="shared" si="43"/>
        <v>-0.14781393724166036</v>
      </c>
      <c r="Z137" s="164">
        <f t="shared" si="62"/>
        <v>1.5889939403594452E-2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0</v>
      </c>
      <c r="F138" s="163">
        <v>71</v>
      </c>
      <c r="G138" s="163">
        <v>0</v>
      </c>
      <c r="H138" s="164">
        <f>IFERROR(G138/F138-1,"-")</f>
        <v>-1</v>
      </c>
      <c r="I138" s="165" t="str">
        <f t="shared" ref="I138:I161" si="63">IFERROR(G138/C138-1,"-")</f>
        <v>-</v>
      </c>
      <c r="J138" s="164">
        <f>G138/G$9</f>
        <v>0</v>
      </c>
      <c r="K138" s="163">
        <v>17996</v>
      </c>
      <c r="L138" s="163">
        <v>0</v>
      </c>
      <c r="M138" s="163">
        <v>8246</v>
      </c>
      <c r="N138" s="163">
        <v>6579</v>
      </c>
      <c r="O138" s="163">
        <v>8525</v>
      </c>
      <c r="P138" s="164">
        <f>IFERROR(O138/N138-1,"-")</f>
        <v>0.29578963368293043</v>
      </c>
      <c r="Q138" s="165">
        <f t="shared" si="42"/>
        <v>-0.52628361858190709</v>
      </c>
      <c r="R138" s="164">
        <f>O138/O$9</f>
        <v>2.5446591410424714E-3</v>
      </c>
      <c r="S138" s="163">
        <v>17996</v>
      </c>
      <c r="T138" s="163">
        <v>6066</v>
      </c>
      <c r="U138" s="163">
        <v>8246</v>
      </c>
      <c r="V138" s="163">
        <v>6650</v>
      </c>
      <c r="W138" s="163">
        <v>8525</v>
      </c>
      <c r="X138" s="164">
        <f>IFERROR(W138/V138-1,"-")</f>
        <v>0.28195488721804507</v>
      </c>
      <c r="Y138" s="165">
        <f t="shared" si="43"/>
        <v>-0.52628361858190709</v>
      </c>
      <c r="Z138" s="164">
        <f t="shared" si="62"/>
        <v>4.4380314429630077E-3</v>
      </c>
    </row>
    <row r="139" spans="1:26" x14ac:dyDescent="0.25">
      <c r="A139" s="1" t="s">
        <v>146</v>
      </c>
      <c r="B139" s="157" t="s">
        <v>107</v>
      </c>
      <c r="C139" s="158">
        <v>21543</v>
      </c>
      <c r="D139" s="158">
        <v>0</v>
      </c>
      <c r="E139" s="158">
        <v>19898</v>
      </c>
      <c r="F139" s="158">
        <v>41899</v>
      </c>
      <c r="G139" s="158">
        <v>41009</v>
      </c>
      <c r="H139" s="159">
        <f>IFERROR(G139/F139-1,"-")</f>
        <v>-2.1241557077734563E-2</v>
      </c>
      <c r="I139" s="160">
        <f t="shared" si="63"/>
        <v>0.90358817249222478</v>
      </c>
      <c r="J139" s="159">
        <f>G139/G$9</f>
        <v>5.553734811837422E-2</v>
      </c>
      <c r="K139" s="158">
        <v>122881</v>
      </c>
      <c r="L139" s="158">
        <v>0</v>
      </c>
      <c r="M139" s="158">
        <v>58922</v>
      </c>
      <c r="N139" s="158">
        <v>148070</v>
      </c>
      <c r="O139" s="158">
        <v>164874</v>
      </c>
      <c r="P139" s="159">
        <f>IFERROR(O139/N139-1,"-")</f>
        <v>0.11348686432092925</v>
      </c>
      <c r="Q139" s="160">
        <f t="shared" si="42"/>
        <v>0.34173712779030119</v>
      </c>
      <c r="R139" s="159">
        <f>O139/O$9</f>
        <v>4.9213857034631839E-2</v>
      </c>
      <c r="S139" s="158">
        <v>144424</v>
      </c>
      <c r="T139" s="158">
        <v>54663</v>
      </c>
      <c r="U139" s="158">
        <v>78820</v>
      </c>
      <c r="V139" s="158">
        <v>189969</v>
      </c>
      <c r="W139" s="158">
        <v>205883</v>
      </c>
      <c r="X139" s="159">
        <f>IFERROR(W139/V139-1,"-")</f>
        <v>8.3771562728655713E-2</v>
      </c>
      <c r="Y139" s="160">
        <f t="shared" si="43"/>
        <v>0.42554561568714333</v>
      </c>
      <c r="Z139" s="159">
        <f t="shared" si="62"/>
        <v>4.2421251313890886E-2</v>
      </c>
    </row>
    <row r="140" spans="1:26" x14ac:dyDescent="0.25">
      <c r="A140" s="161" t="s">
        <v>110</v>
      </c>
      <c r="B140" s="162" t="s">
        <v>110</v>
      </c>
      <c r="C140" s="163">
        <v>12618</v>
      </c>
      <c r="D140" s="163">
        <v>0</v>
      </c>
      <c r="E140" s="163">
        <v>8616</v>
      </c>
      <c r="F140" s="163">
        <v>22074</v>
      </c>
      <c r="G140" s="163">
        <v>20929</v>
      </c>
      <c r="H140" s="164">
        <f t="shared" ref="H140:H147" si="64">IFERROR(G140/F140-1,"-")</f>
        <v>-5.1870979432816933E-2</v>
      </c>
      <c r="I140" s="165">
        <f t="shared" si="63"/>
        <v>0.65866222856237111</v>
      </c>
      <c r="J140" s="164">
        <f t="shared" ref="J140:J147" si="65">G140/G$9</f>
        <v>2.8343562602586119E-2</v>
      </c>
      <c r="K140" s="163">
        <v>57689</v>
      </c>
      <c r="L140" s="163">
        <v>0</v>
      </c>
      <c r="M140" s="163">
        <v>13586</v>
      </c>
      <c r="N140" s="163">
        <v>60071</v>
      </c>
      <c r="O140" s="163">
        <v>68669</v>
      </c>
      <c r="P140" s="164">
        <f t="shared" ref="P140:P147" si="66">IFERROR(O140/N140-1,"-")</f>
        <v>0.14313062875597216</v>
      </c>
      <c r="Q140" s="165">
        <f t="shared" si="42"/>
        <v>0.19033091230563892</v>
      </c>
      <c r="R140" s="164">
        <f t="shared" ref="R140:R147" si="67">O140/O$9</f>
        <v>2.0497266692814719E-2</v>
      </c>
      <c r="S140" s="163">
        <v>70307</v>
      </c>
      <c r="T140" s="163">
        <v>18862</v>
      </c>
      <c r="U140" s="163">
        <v>22202</v>
      </c>
      <c r="V140" s="163">
        <v>82145</v>
      </c>
      <c r="W140" s="163">
        <v>89598</v>
      </c>
      <c r="X140" s="164">
        <f t="shared" ref="X140:X147" si="68">IFERROR(W140/V140-1,"-")</f>
        <v>9.0729807048511857E-2</v>
      </c>
      <c r="Y140" s="165">
        <f t="shared" si="43"/>
        <v>0.27438235168617631</v>
      </c>
      <c r="Z140" s="164">
        <f t="shared" si="62"/>
        <v>1.1949208597703698E-2</v>
      </c>
    </row>
    <row r="141" spans="1:26" x14ac:dyDescent="0.25">
      <c r="A141" s="161" t="s">
        <v>113</v>
      </c>
      <c r="B141" s="162" t="s">
        <v>113</v>
      </c>
      <c r="C141" s="163">
        <v>2167</v>
      </c>
      <c r="D141" s="163">
        <v>0</v>
      </c>
      <c r="E141" s="163">
        <v>1411</v>
      </c>
      <c r="F141" s="163">
        <v>1553</v>
      </c>
      <c r="G141" s="163">
        <v>1880</v>
      </c>
      <c r="H141" s="164">
        <f t="shared" si="64"/>
        <v>0.21056020605280112</v>
      </c>
      <c r="I141" s="165">
        <f t="shared" si="63"/>
        <v>-0.13244116289801566</v>
      </c>
      <c r="J141" s="164">
        <f t="shared" si="65"/>
        <v>2.5460317116375317E-3</v>
      </c>
      <c r="K141" s="163">
        <v>10331</v>
      </c>
      <c r="L141" s="163">
        <v>0</v>
      </c>
      <c r="M141" s="163">
        <v>6291</v>
      </c>
      <c r="N141" s="163">
        <v>11965</v>
      </c>
      <c r="O141" s="163">
        <v>16181</v>
      </c>
      <c r="P141" s="164">
        <f t="shared" si="66"/>
        <v>0.35236105307145849</v>
      </c>
      <c r="Q141" s="165">
        <f t="shared" si="42"/>
        <v>0.5662568967186139</v>
      </c>
      <c r="R141" s="164">
        <f t="shared" si="67"/>
        <v>4.8299272212560971E-3</v>
      </c>
      <c r="S141" s="163">
        <v>12498</v>
      </c>
      <c r="T141" s="163">
        <v>5188</v>
      </c>
      <c r="U141" s="163">
        <v>7702</v>
      </c>
      <c r="V141" s="163">
        <v>13518</v>
      </c>
      <c r="W141" s="163">
        <v>18061</v>
      </c>
      <c r="X141" s="164">
        <f t="shared" si="68"/>
        <v>0.33607042461902648</v>
      </c>
      <c r="Y141" s="165">
        <f t="shared" si="43"/>
        <v>0.44511121779484708</v>
      </c>
      <c r="Z141" s="164">
        <f t="shared" si="62"/>
        <v>4.1452483839074803E-3</v>
      </c>
    </row>
    <row r="142" spans="1:26" x14ac:dyDescent="0.25">
      <c r="A142" s="161" t="s">
        <v>116</v>
      </c>
      <c r="B142" s="162" t="s">
        <v>116</v>
      </c>
      <c r="C142" s="163">
        <v>822</v>
      </c>
      <c r="D142" s="163">
        <v>0</v>
      </c>
      <c r="E142" s="163">
        <v>2188</v>
      </c>
      <c r="F142" s="163">
        <v>5813</v>
      </c>
      <c r="G142" s="163">
        <v>5043</v>
      </c>
      <c r="H142" s="164">
        <f t="shared" si="64"/>
        <v>-0.13246172372269049</v>
      </c>
      <c r="I142" s="165">
        <f t="shared" si="63"/>
        <v>5.1350364963503647</v>
      </c>
      <c r="J142" s="164">
        <f t="shared" si="65"/>
        <v>6.8295946392489745E-3</v>
      </c>
      <c r="K142" s="163">
        <v>15318</v>
      </c>
      <c r="L142" s="163">
        <v>0</v>
      </c>
      <c r="M142" s="163">
        <v>10850</v>
      </c>
      <c r="N142" s="163">
        <v>17158</v>
      </c>
      <c r="O142" s="163">
        <v>15976</v>
      </c>
      <c r="P142" s="164">
        <f t="shared" si="66"/>
        <v>-6.8889147919337868E-2</v>
      </c>
      <c r="Q142" s="165">
        <f t="shared" si="42"/>
        <v>4.2955999477738649E-2</v>
      </c>
      <c r="R142" s="164">
        <f t="shared" si="67"/>
        <v>4.7687360043747245E-3</v>
      </c>
      <c r="S142" s="163">
        <v>16140</v>
      </c>
      <c r="T142" s="163">
        <v>5864</v>
      </c>
      <c r="U142" s="163">
        <v>13038</v>
      </c>
      <c r="V142" s="163">
        <v>22971</v>
      </c>
      <c r="W142" s="163">
        <v>21019</v>
      </c>
      <c r="X142" s="164">
        <f t="shared" si="68"/>
        <v>-8.4976709764485681E-2</v>
      </c>
      <c r="Y142" s="165">
        <f t="shared" si="43"/>
        <v>0.30229244114002474</v>
      </c>
      <c r="Z142" s="164">
        <f t="shared" si="62"/>
        <v>7.0171057425844887E-3</v>
      </c>
    </row>
    <row r="143" spans="1:26" x14ac:dyDescent="0.25">
      <c r="A143" s="161" t="s">
        <v>123</v>
      </c>
      <c r="B143" s="162" t="s">
        <v>123</v>
      </c>
      <c r="C143" s="163">
        <v>514</v>
      </c>
      <c r="D143" s="163">
        <v>0</v>
      </c>
      <c r="E143" s="163">
        <v>2549</v>
      </c>
      <c r="F143" s="163">
        <v>4370</v>
      </c>
      <c r="G143" s="163">
        <v>3569</v>
      </c>
      <c r="H143" s="164">
        <f t="shared" si="64"/>
        <v>-0.18329519450800913</v>
      </c>
      <c r="I143" s="165">
        <f t="shared" si="63"/>
        <v>5.9435797665369652</v>
      </c>
      <c r="J143" s="164">
        <f t="shared" si="65"/>
        <v>4.8333974355501868E-3</v>
      </c>
      <c r="K143" s="163">
        <v>1966</v>
      </c>
      <c r="L143" s="163">
        <v>0</v>
      </c>
      <c r="M143" s="163">
        <v>1210</v>
      </c>
      <c r="N143" s="163">
        <v>3896</v>
      </c>
      <c r="O143" s="163">
        <v>3738</v>
      </c>
      <c r="P143" s="164">
        <f t="shared" si="66"/>
        <v>-4.0554414784394255E-2</v>
      </c>
      <c r="Q143" s="165">
        <f t="shared" si="42"/>
        <v>0.90132248219735511</v>
      </c>
      <c r="R143" s="164">
        <f t="shared" si="67"/>
        <v>1.1157696034271858E-3</v>
      </c>
      <c r="S143" s="163">
        <v>2480</v>
      </c>
      <c r="T143" s="163">
        <v>782</v>
      </c>
      <c r="U143" s="163">
        <v>3759</v>
      </c>
      <c r="V143" s="163">
        <v>8266</v>
      </c>
      <c r="W143" s="163">
        <v>7307</v>
      </c>
      <c r="X143" s="164">
        <f t="shared" si="68"/>
        <v>-0.11601742075973864</v>
      </c>
      <c r="Y143" s="165">
        <f t="shared" si="43"/>
        <v>1.9463709677419354</v>
      </c>
      <c r="Z143" s="164">
        <f t="shared" si="62"/>
        <v>2.0231094099075848E-3</v>
      </c>
    </row>
    <row r="144" spans="1:26" x14ac:dyDescent="0.25">
      <c r="A144" s="161" t="s">
        <v>119</v>
      </c>
      <c r="B144" s="162" t="s">
        <v>119</v>
      </c>
      <c r="C144" s="163">
        <v>228</v>
      </c>
      <c r="D144" s="163">
        <v>0</v>
      </c>
      <c r="E144" s="163">
        <v>902</v>
      </c>
      <c r="F144" s="163">
        <v>435</v>
      </c>
      <c r="G144" s="163">
        <v>1205</v>
      </c>
      <c r="H144" s="164">
        <f t="shared" si="64"/>
        <v>1.7701149425287355</v>
      </c>
      <c r="I144" s="165">
        <f t="shared" si="63"/>
        <v>4.2850877192982457</v>
      </c>
      <c r="J144" s="164">
        <f t="shared" si="65"/>
        <v>1.6318979853846946E-3</v>
      </c>
      <c r="K144" s="163">
        <v>3291</v>
      </c>
      <c r="L144" s="163">
        <v>0</v>
      </c>
      <c r="M144" s="163">
        <v>1918</v>
      </c>
      <c r="N144" s="163">
        <v>3253</v>
      </c>
      <c r="O144" s="163">
        <v>3495</v>
      </c>
      <c r="P144" s="164">
        <f t="shared" si="66"/>
        <v>7.4392868121733846E-2</v>
      </c>
      <c r="Q144" s="165">
        <f t="shared" si="42"/>
        <v>6.1987237921604432E-2</v>
      </c>
      <c r="R144" s="164">
        <f t="shared" si="67"/>
        <v>1.043235624392192E-3</v>
      </c>
      <c r="S144" s="163">
        <v>3519</v>
      </c>
      <c r="T144" s="163">
        <v>1676</v>
      </c>
      <c r="U144" s="163">
        <v>2820</v>
      </c>
      <c r="V144" s="163">
        <v>3688</v>
      </c>
      <c r="W144" s="163">
        <v>4700</v>
      </c>
      <c r="X144" s="164">
        <f t="shared" si="68"/>
        <v>0.27440347071583515</v>
      </c>
      <c r="Y144" s="165">
        <f t="shared" si="43"/>
        <v>0.33560670645069623</v>
      </c>
      <c r="Z144" s="164">
        <f t="shared" si="62"/>
        <v>1.5177357105451955E-3</v>
      </c>
    </row>
    <row r="145" spans="1:26" x14ac:dyDescent="0.25">
      <c r="A145" s="161" t="s">
        <v>128</v>
      </c>
      <c r="B145" s="162" t="s">
        <v>128</v>
      </c>
      <c r="C145" s="163">
        <v>356</v>
      </c>
      <c r="D145" s="163">
        <v>0</v>
      </c>
      <c r="E145" s="163">
        <v>93</v>
      </c>
      <c r="F145" s="163">
        <v>79</v>
      </c>
      <c r="G145" s="163">
        <v>139</v>
      </c>
      <c r="H145" s="164">
        <f t="shared" si="64"/>
        <v>0.759493670886076</v>
      </c>
      <c r="I145" s="165">
        <f t="shared" si="63"/>
        <v>-0.6095505617977528</v>
      </c>
      <c r="J145" s="164">
        <f t="shared" si="65"/>
        <v>1.882438339987324E-4</v>
      </c>
      <c r="K145" s="163">
        <v>1180</v>
      </c>
      <c r="L145" s="163">
        <v>0</v>
      </c>
      <c r="M145" s="163">
        <v>1104</v>
      </c>
      <c r="N145" s="163">
        <v>2826</v>
      </c>
      <c r="O145" s="163">
        <v>3106</v>
      </c>
      <c r="P145" s="164">
        <f t="shared" si="66"/>
        <v>9.9079971691436564E-2</v>
      </c>
      <c r="Q145" s="165">
        <f t="shared" si="42"/>
        <v>1.6322033898305084</v>
      </c>
      <c r="R145" s="164">
        <f t="shared" si="67"/>
        <v>9.2712155918802535E-4</v>
      </c>
      <c r="S145" s="163">
        <v>1536</v>
      </c>
      <c r="T145" s="163">
        <v>1597</v>
      </c>
      <c r="U145" s="163">
        <v>1197</v>
      </c>
      <c r="V145" s="163">
        <v>2905</v>
      </c>
      <c r="W145" s="163">
        <v>3245</v>
      </c>
      <c r="X145" s="164">
        <f t="shared" si="68"/>
        <v>0.11703958691910499</v>
      </c>
      <c r="Y145" s="165">
        <f t="shared" si="43"/>
        <v>1.1126302083333335</v>
      </c>
      <c r="Z145" s="164">
        <f t="shared" si="62"/>
        <v>6.4423037075269469E-4</v>
      </c>
    </row>
    <row r="146" spans="1:26" x14ac:dyDescent="0.25">
      <c r="A146" s="161" t="s">
        <v>131</v>
      </c>
      <c r="B146" s="162" t="s">
        <v>131</v>
      </c>
      <c r="C146" s="163">
        <v>532</v>
      </c>
      <c r="D146" s="163">
        <v>0</v>
      </c>
      <c r="E146" s="163">
        <v>75</v>
      </c>
      <c r="F146" s="163">
        <v>49</v>
      </c>
      <c r="G146" s="163">
        <v>93</v>
      </c>
      <c r="H146" s="164">
        <f t="shared" si="64"/>
        <v>0.8979591836734695</v>
      </c>
      <c r="I146" s="165">
        <f t="shared" si="63"/>
        <v>-0.82518796992481203</v>
      </c>
      <c r="J146" s="164">
        <f t="shared" si="65"/>
        <v>1.2594731339483534E-4</v>
      </c>
      <c r="K146" s="163">
        <v>3806</v>
      </c>
      <c r="L146" s="163">
        <v>0</v>
      </c>
      <c r="M146" s="163">
        <v>715</v>
      </c>
      <c r="N146" s="163">
        <v>1637</v>
      </c>
      <c r="O146" s="163">
        <v>2212</v>
      </c>
      <c r="P146" s="164">
        <f t="shared" si="66"/>
        <v>0.35125229077580933</v>
      </c>
      <c r="Q146" s="165">
        <f t="shared" si="42"/>
        <v>-0.41881240147136101</v>
      </c>
      <c r="R146" s="164">
        <f t="shared" si="67"/>
        <v>6.6026815483706124E-4</v>
      </c>
      <c r="S146" s="163">
        <v>4338</v>
      </c>
      <c r="T146" s="163">
        <v>3384</v>
      </c>
      <c r="U146" s="163">
        <v>790</v>
      </c>
      <c r="V146" s="163">
        <v>1686</v>
      </c>
      <c r="W146" s="163">
        <v>2305</v>
      </c>
      <c r="X146" s="164">
        <f t="shared" si="68"/>
        <v>0.36714116251482798</v>
      </c>
      <c r="Y146" s="165">
        <f t="shared" si="43"/>
        <v>-0.46864914707238359</v>
      </c>
      <c r="Z146" s="164">
        <f t="shared" si="62"/>
        <v>4.2518128061372497E-4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4306</v>
      </c>
      <c r="D147" s="169">
        <f>D139-SUM(D140:D146)</f>
        <v>0</v>
      </c>
      <c r="E147" s="169">
        <f>E139-SUM(E140:E146)</f>
        <v>4064</v>
      </c>
      <c r="F147" s="169">
        <f>F139-SUM(F140:F146)</f>
        <v>7526</v>
      </c>
      <c r="G147" s="169">
        <f>G139-SUM(G140:G146)</f>
        <v>8151</v>
      </c>
      <c r="H147" s="170">
        <f t="shared" si="64"/>
        <v>8.3045442466117558E-2</v>
      </c>
      <c r="I147" s="171">
        <f t="shared" si="63"/>
        <v>0.89294008360427313</v>
      </c>
      <c r="J147" s="170">
        <f t="shared" si="65"/>
        <v>1.103867259657315E-2</v>
      </c>
      <c r="K147" s="169">
        <f>K139-SUM(K140:K146)</f>
        <v>29300</v>
      </c>
      <c r="L147" s="169">
        <f>L139-SUM(L140:L146)</f>
        <v>0</v>
      </c>
      <c r="M147" s="169">
        <f>M139-SUM(M140:M146)</f>
        <v>23248</v>
      </c>
      <c r="N147" s="169">
        <f>N139-SUM(N140:N146)</f>
        <v>47264</v>
      </c>
      <c r="O147" s="169">
        <f>O139-SUM(O140:O146)</f>
        <v>51497</v>
      </c>
      <c r="P147" s="170">
        <f t="shared" si="66"/>
        <v>8.9560765064319536E-2</v>
      </c>
      <c r="Q147" s="171">
        <f t="shared" si="42"/>
        <v>0.75757679180887383</v>
      </c>
      <c r="R147" s="170">
        <f t="shared" si="67"/>
        <v>1.5371532174341836E-2</v>
      </c>
      <c r="S147" s="169">
        <f>S139-SUM(S140:S146)</f>
        <v>33606</v>
      </c>
      <c r="T147" s="169">
        <f>T139-SUM(T140:T146)</f>
        <v>17310</v>
      </c>
      <c r="U147" s="169">
        <f>U139-SUM(U140:U146)</f>
        <v>27312</v>
      </c>
      <c r="V147" s="169">
        <f>V139-SUM(V140:V146)</f>
        <v>54790</v>
      </c>
      <c r="W147" s="169">
        <f>W139-SUM(W140:W146)</f>
        <v>59648</v>
      </c>
      <c r="X147" s="170">
        <f t="shared" si="68"/>
        <v>8.866581492973169E-2</v>
      </c>
      <c r="Y147" s="171">
        <f t="shared" si="43"/>
        <v>0.77492114503362486</v>
      </c>
      <c r="Z147" s="170">
        <f t="shared" si="62"/>
        <v>1.4699431817876021E-2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6">
        <f>C150+C153</f>
        <v>27519</v>
      </c>
      <c r="D149" s="176">
        <f>D150+D153</f>
        <v>11846</v>
      </c>
      <c r="E149" s="176">
        <f>E150+E153</f>
        <v>15189</v>
      </c>
      <c r="F149" s="176">
        <f>F150+F153</f>
        <v>30370</v>
      </c>
      <c r="G149" s="176">
        <f>G150+G153</f>
        <v>30695</v>
      </c>
      <c r="H149" s="177">
        <f>IFERROR(G149/F149-1,"-")</f>
        <v>1.0701350016463662E-2</v>
      </c>
      <c r="I149" s="177">
        <f t="shared" si="63"/>
        <v>0.11541117046404303</v>
      </c>
      <c r="J149" s="177">
        <f>G149/G$9</f>
        <v>4.1569384781230873E-2</v>
      </c>
      <c r="K149" s="176">
        <f>K150+K153</f>
        <v>94097</v>
      </c>
      <c r="L149" s="176">
        <f>L150+L153</f>
        <v>30203</v>
      </c>
      <c r="M149" s="176">
        <f>M150+M153</f>
        <v>55599</v>
      </c>
      <c r="N149" s="176">
        <f>N150+N153</f>
        <v>77698</v>
      </c>
      <c r="O149" s="176">
        <f>O150+O153</f>
        <v>83047</v>
      </c>
      <c r="P149" s="177">
        <f>IFERROR(O149/N149-1,"-")</f>
        <v>6.8843470874411228E-2</v>
      </c>
      <c r="Q149" s="177">
        <f t="shared" si="42"/>
        <v>-0.11743201164755523</v>
      </c>
      <c r="R149" s="177">
        <f>O149/O$9</f>
        <v>2.4789009699255616E-2</v>
      </c>
      <c r="S149" s="176">
        <f>S150+S153</f>
        <v>121616</v>
      </c>
      <c r="T149" s="176">
        <f>T150+T153</f>
        <v>42049</v>
      </c>
      <c r="U149" s="176">
        <f>U150+U153</f>
        <v>70788</v>
      </c>
      <c r="V149" s="176">
        <f>V150+V153</f>
        <v>108068</v>
      </c>
      <c r="W149" s="176">
        <f>W150+W153</f>
        <v>113742</v>
      </c>
      <c r="X149" s="177">
        <f>IFERROR(W149/V149-1,"-")</f>
        <v>5.2503978976200072E-2</v>
      </c>
      <c r="Y149" s="177">
        <f t="shared" si="43"/>
        <v>-6.4744770424944087E-2</v>
      </c>
      <c r="Z149" s="177">
        <f t="shared" ref="Z149:Z161" si="69">U149/U$9</f>
        <v>3.8098395559600456E-2</v>
      </c>
    </row>
    <row r="150" spans="1:26" x14ac:dyDescent="0.25">
      <c r="A150" s="1" t="s">
        <v>96</v>
      </c>
      <c r="B150" s="157" t="s">
        <v>97</v>
      </c>
      <c r="C150" s="158">
        <v>17412</v>
      </c>
      <c r="D150" s="158">
        <v>8198</v>
      </c>
      <c r="E150" s="158">
        <v>8139</v>
      </c>
      <c r="F150" s="158">
        <v>18008</v>
      </c>
      <c r="G150" s="158">
        <v>17683</v>
      </c>
      <c r="H150" s="159">
        <f>IFERROR(G150/F150-1,"-")</f>
        <v>-1.8047534429142642E-2</v>
      </c>
      <c r="I150" s="160">
        <f t="shared" si="63"/>
        <v>1.5563978865150485E-2</v>
      </c>
      <c r="J150" s="159">
        <f>G150/G$9</f>
        <v>2.3947595083450252E-2</v>
      </c>
      <c r="K150" s="158">
        <v>36028</v>
      </c>
      <c r="L150" s="158">
        <v>13645</v>
      </c>
      <c r="M150" s="158">
        <v>31999</v>
      </c>
      <c r="N150" s="158">
        <v>38624</v>
      </c>
      <c r="O150" s="158">
        <v>38986</v>
      </c>
      <c r="P150" s="159">
        <f>IFERROR(O150/N150-1,"-")</f>
        <v>9.3724109362054442E-3</v>
      </c>
      <c r="Q150" s="160">
        <f t="shared" si="42"/>
        <v>8.2102808926390658E-2</v>
      </c>
      <c r="R150" s="159">
        <f>O150/O$9</f>
        <v>1.1637076982132762E-2</v>
      </c>
      <c r="S150" s="158">
        <v>53440</v>
      </c>
      <c r="T150" s="158">
        <v>21843</v>
      </c>
      <c r="U150" s="158">
        <v>40138</v>
      </c>
      <c r="V150" s="158">
        <v>56632</v>
      </c>
      <c r="W150" s="158">
        <v>56669</v>
      </c>
      <c r="X150" s="159">
        <f>IFERROR(W150/V150-1,"-")</f>
        <v>6.5334086735413521E-4</v>
      </c>
      <c r="Y150" s="160">
        <f t="shared" si="43"/>
        <v>6.0422904191616666E-2</v>
      </c>
      <c r="Z150" s="159">
        <f t="shared" si="69"/>
        <v>2.160243828009328E-2</v>
      </c>
    </row>
    <row r="151" spans="1:26" x14ac:dyDescent="0.25">
      <c r="A151" s="161" t="s">
        <v>103</v>
      </c>
      <c r="B151" s="162" t="s">
        <v>103</v>
      </c>
      <c r="C151" s="163">
        <v>6183</v>
      </c>
      <c r="D151" s="163">
        <v>3239</v>
      </c>
      <c r="E151" s="163">
        <v>4159</v>
      </c>
      <c r="F151" s="163">
        <v>6621</v>
      </c>
      <c r="G151" s="163">
        <v>5819</v>
      </c>
      <c r="H151" s="164">
        <f>IFERROR(G151/F151-1,"-")</f>
        <v>-0.12112973871016464</v>
      </c>
      <c r="I151" s="165">
        <f t="shared" si="63"/>
        <v>-5.8871098172408209E-2</v>
      </c>
      <c r="J151" s="164">
        <f>G151/G$9</f>
        <v>7.8805098563929765E-3</v>
      </c>
      <c r="K151" s="163">
        <v>26435</v>
      </c>
      <c r="L151" s="163">
        <v>11144</v>
      </c>
      <c r="M151" s="163">
        <v>28141</v>
      </c>
      <c r="N151" s="163">
        <v>34603</v>
      </c>
      <c r="O151" s="163">
        <v>36698</v>
      </c>
      <c r="P151" s="164">
        <f>IFERROR(O151/N151-1,"-")</f>
        <v>6.0543883478311189E-2</v>
      </c>
      <c r="Q151" s="165">
        <f t="shared" ref="Q151:Q161" si="70">IFERROR(O151/K151-1,"-")</f>
        <v>0.38823529411764701</v>
      </c>
      <c r="R151" s="164">
        <f>O151/O$9</f>
        <v>1.095412330298846E-2</v>
      </c>
      <c r="S151" s="163">
        <v>32618</v>
      </c>
      <c r="T151" s="163">
        <v>14383</v>
      </c>
      <c r="U151" s="163">
        <v>32300</v>
      </c>
      <c r="V151" s="163">
        <v>41224</v>
      </c>
      <c r="W151" s="163">
        <v>42517</v>
      </c>
      <c r="X151" s="164">
        <f>IFERROR(W151/V151-1,"-")</f>
        <v>3.1365224141276959E-2</v>
      </c>
      <c r="Y151" s="165">
        <f t="shared" ref="Y151:Y161" si="71">IFERROR(W151/S151-1,"-")</f>
        <v>0.30348273959163663</v>
      </c>
      <c r="Z151" s="164">
        <f t="shared" si="69"/>
        <v>1.7383994131421918E-2</v>
      </c>
    </row>
    <row r="152" spans="1:26" x14ac:dyDescent="0.25">
      <c r="A152" s="161" t="s">
        <v>100</v>
      </c>
      <c r="B152" s="162" t="s">
        <v>100</v>
      </c>
      <c r="C152" s="163">
        <v>11229</v>
      </c>
      <c r="D152" s="163">
        <v>4959</v>
      </c>
      <c r="E152" s="163">
        <v>3980</v>
      </c>
      <c r="F152" s="163">
        <v>11387</v>
      </c>
      <c r="G152" s="163">
        <v>11864</v>
      </c>
      <c r="H152" s="164">
        <f>IFERROR(G152/F152-1,"-")</f>
        <v>4.1889874418196138E-2</v>
      </c>
      <c r="I152" s="165">
        <f t="shared" si="63"/>
        <v>5.6550004452756264E-2</v>
      </c>
      <c r="J152" s="164">
        <f>G152/G$9</f>
        <v>1.6067085227057274E-2</v>
      </c>
      <c r="K152" s="163">
        <v>9593</v>
      </c>
      <c r="L152" s="163">
        <v>2501</v>
      </c>
      <c r="M152" s="163">
        <v>3858</v>
      </c>
      <c r="N152" s="163">
        <v>4021</v>
      </c>
      <c r="O152" s="163">
        <v>2288</v>
      </c>
      <c r="P152" s="164">
        <f>IFERROR(O152/N152-1,"-")</f>
        <v>-0.43098731658791345</v>
      </c>
      <c r="Q152" s="165">
        <f t="shared" si="70"/>
        <v>-0.76149275513395187</v>
      </c>
      <c r="R152" s="164">
        <f>O152/O$9</f>
        <v>6.8295367914430203E-4</v>
      </c>
      <c r="S152" s="163">
        <v>20822</v>
      </c>
      <c r="T152" s="163">
        <v>7460</v>
      </c>
      <c r="U152" s="163">
        <v>7838</v>
      </c>
      <c r="V152" s="163">
        <v>15408</v>
      </c>
      <c r="W152" s="163">
        <v>14152</v>
      </c>
      <c r="X152" s="164">
        <f>IFERROR(W152/V152-1,"-")</f>
        <v>-8.1516095534787114E-2</v>
      </c>
      <c r="Y152" s="165">
        <f t="shared" si="71"/>
        <v>-0.32033426183844016</v>
      </c>
      <c r="Z152" s="164">
        <f t="shared" si="69"/>
        <v>4.2184441486713626E-3</v>
      </c>
    </row>
    <row r="153" spans="1:26" x14ac:dyDescent="0.25">
      <c r="A153" s="1" t="s">
        <v>146</v>
      </c>
      <c r="B153" s="157" t="s">
        <v>107</v>
      </c>
      <c r="C153" s="158">
        <v>10107</v>
      </c>
      <c r="D153" s="158">
        <v>3648</v>
      </c>
      <c r="E153" s="158">
        <v>7050</v>
      </c>
      <c r="F153" s="158">
        <v>12362</v>
      </c>
      <c r="G153" s="158">
        <v>13012</v>
      </c>
      <c r="H153" s="159">
        <f>IFERROR(G153/F153-1,"-")</f>
        <v>5.25804885940786E-2</v>
      </c>
      <c r="I153" s="160">
        <f t="shared" si="63"/>
        <v>0.28742455723755822</v>
      </c>
      <c r="J153" s="159">
        <f>G153/G$9</f>
        <v>1.762178969778062E-2</v>
      </c>
      <c r="K153" s="158">
        <v>58069</v>
      </c>
      <c r="L153" s="158">
        <v>16558</v>
      </c>
      <c r="M153" s="158">
        <v>23600</v>
      </c>
      <c r="N153" s="158">
        <v>39074</v>
      </c>
      <c r="O153" s="158">
        <v>44061</v>
      </c>
      <c r="P153" s="159">
        <f>IFERROR(O153/N153-1,"-")</f>
        <v>0.12762962583815329</v>
      </c>
      <c r="Q153" s="160">
        <f t="shared" si="70"/>
        <v>-0.24123026055210184</v>
      </c>
      <c r="R153" s="159">
        <f>O153/O$9</f>
        <v>1.3151932717122854E-2</v>
      </c>
      <c r="S153" s="158">
        <v>68176</v>
      </c>
      <c r="T153" s="158">
        <v>20206</v>
      </c>
      <c r="U153" s="158">
        <v>30650</v>
      </c>
      <c r="V153" s="158">
        <v>51436</v>
      </c>
      <c r="W153" s="158">
        <v>57073</v>
      </c>
      <c r="X153" s="159">
        <f>IFERROR(W153/V153-1,"-")</f>
        <v>0.10959250330507819</v>
      </c>
      <c r="Y153" s="160">
        <f t="shared" si="71"/>
        <v>-0.16285789720722832</v>
      </c>
      <c r="Z153" s="159">
        <f t="shared" si="69"/>
        <v>1.6495957279507176E-2</v>
      </c>
    </row>
    <row r="154" spans="1:26" x14ac:dyDescent="0.25">
      <c r="A154" s="161" t="s">
        <v>110</v>
      </c>
      <c r="B154" s="162" t="s">
        <v>110</v>
      </c>
      <c r="C154" s="163">
        <v>1074</v>
      </c>
      <c r="D154" s="163">
        <v>434</v>
      </c>
      <c r="E154" s="163">
        <v>401</v>
      </c>
      <c r="F154" s="163">
        <v>974</v>
      </c>
      <c r="G154" s="163">
        <v>983</v>
      </c>
      <c r="H154" s="164">
        <f t="shared" ref="H154:H161" si="72">IFERROR(G154/F154-1,"-")</f>
        <v>9.2402464065708401E-3</v>
      </c>
      <c r="I154" s="165">
        <f t="shared" si="63"/>
        <v>-8.472998137802612E-2</v>
      </c>
      <c r="J154" s="164">
        <f t="shared" ref="J154:J161" si="73">G154/G$9</f>
        <v>1.3312495598615391E-3</v>
      </c>
      <c r="K154" s="163">
        <v>20546</v>
      </c>
      <c r="L154" s="163">
        <v>5335</v>
      </c>
      <c r="M154" s="163">
        <v>5197</v>
      </c>
      <c r="N154" s="163">
        <v>18197</v>
      </c>
      <c r="O154" s="163">
        <v>17767</v>
      </c>
      <c r="P154" s="164">
        <f t="shared" ref="P154:P161" si="74">IFERROR(O154/N154-1,"-")</f>
        <v>-2.3630268725614134E-2</v>
      </c>
      <c r="Q154" s="165">
        <f t="shared" si="70"/>
        <v>-0.13525747104059183</v>
      </c>
      <c r="R154" s="164">
        <f t="shared" ref="R154:R161" si="75">O154/O$9</f>
        <v>5.3033382942993066E-3</v>
      </c>
      <c r="S154" s="163">
        <v>21620</v>
      </c>
      <c r="T154" s="163">
        <v>5769</v>
      </c>
      <c r="U154" s="163">
        <v>5598</v>
      </c>
      <c r="V154" s="163">
        <v>19171</v>
      </c>
      <c r="W154" s="163">
        <v>18750</v>
      </c>
      <c r="X154" s="164">
        <f t="shared" ref="X154:X161" si="76">IFERROR(W154/V154-1,"-")</f>
        <v>-2.1960252464660157E-2</v>
      </c>
      <c r="Y154" s="165">
        <f t="shared" si="71"/>
        <v>-0.13274745605920446</v>
      </c>
      <c r="Z154" s="164">
        <f t="shared" si="69"/>
        <v>3.0128668466780158E-3</v>
      </c>
    </row>
    <row r="155" spans="1:26" x14ac:dyDescent="0.25">
      <c r="A155" s="161" t="s">
        <v>113</v>
      </c>
      <c r="B155" s="162" t="s">
        <v>113</v>
      </c>
      <c r="C155" s="163">
        <v>1972</v>
      </c>
      <c r="D155" s="163">
        <v>651</v>
      </c>
      <c r="E155" s="163">
        <v>1400</v>
      </c>
      <c r="F155" s="163">
        <v>2438</v>
      </c>
      <c r="G155" s="163">
        <v>2568</v>
      </c>
      <c r="H155" s="164">
        <f t="shared" si="72"/>
        <v>5.3322395406070644E-2</v>
      </c>
      <c r="I155" s="165">
        <f t="shared" si="63"/>
        <v>0.30223123732251511</v>
      </c>
      <c r="J155" s="164">
        <f t="shared" si="73"/>
        <v>3.4777709763219051E-3</v>
      </c>
      <c r="K155" s="163">
        <v>14400</v>
      </c>
      <c r="L155" s="163">
        <v>3972</v>
      </c>
      <c r="M155" s="163">
        <v>6636</v>
      </c>
      <c r="N155" s="163">
        <v>7498</v>
      </c>
      <c r="O155" s="163">
        <v>7764</v>
      </c>
      <c r="P155" s="164">
        <f t="shared" si="74"/>
        <v>3.5476126967191268E-2</v>
      </c>
      <c r="Q155" s="165">
        <f t="shared" si="70"/>
        <v>-0.46083333333333332</v>
      </c>
      <c r="R155" s="164">
        <f t="shared" si="75"/>
        <v>2.3175054042291789E-3</v>
      </c>
      <c r="S155" s="163">
        <v>16372</v>
      </c>
      <c r="T155" s="163">
        <v>4623</v>
      </c>
      <c r="U155" s="163">
        <v>8036</v>
      </c>
      <c r="V155" s="163">
        <v>9936</v>
      </c>
      <c r="W155" s="163">
        <v>10332</v>
      </c>
      <c r="X155" s="164">
        <f t="shared" si="76"/>
        <v>3.9855072463768071E-2</v>
      </c>
      <c r="Y155" s="165">
        <f t="shared" si="71"/>
        <v>-0.36892255069631075</v>
      </c>
      <c r="Z155" s="164">
        <f t="shared" si="69"/>
        <v>4.325008570901131E-3</v>
      </c>
    </row>
    <row r="156" spans="1:26" x14ac:dyDescent="0.25">
      <c r="A156" s="161" t="s">
        <v>116</v>
      </c>
      <c r="B156" s="162" t="s">
        <v>116</v>
      </c>
      <c r="C156" s="163">
        <v>1295</v>
      </c>
      <c r="D156" s="163">
        <v>563</v>
      </c>
      <c r="E156" s="163">
        <v>1370</v>
      </c>
      <c r="F156" s="163">
        <v>2211</v>
      </c>
      <c r="G156" s="163">
        <v>2245</v>
      </c>
      <c r="H156" s="164">
        <f t="shared" si="72"/>
        <v>1.5377657168701875E-2</v>
      </c>
      <c r="I156" s="165">
        <f t="shared" si="63"/>
        <v>0.73359073359073368</v>
      </c>
      <c r="J156" s="164">
        <f t="shared" si="73"/>
        <v>3.0403410599075843E-3</v>
      </c>
      <c r="K156" s="163">
        <v>8444</v>
      </c>
      <c r="L156" s="163">
        <v>1717</v>
      </c>
      <c r="M156" s="163">
        <v>3754</v>
      </c>
      <c r="N156" s="163">
        <v>4261</v>
      </c>
      <c r="O156" s="163">
        <v>7004</v>
      </c>
      <c r="P156" s="164">
        <f t="shared" si="74"/>
        <v>0.6437455996245014</v>
      </c>
      <c r="Q156" s="165">
        <f t="shared" si="70"/>
        <v>-0.17053529133112266</v>
      </c>
      <c r="R156" s="164">
        <f t="shared" si="75"/>
        <v>2.0906501611567705E-3</v>
      </c>
      <c r="S156" s="163">
        <v>9739</v>
      </c>
      <c r="T156" s="163">
        <v>2280</v>
      </c>
      <c r="U156" s="163">
        <v>5124</v>
      </c>
      <c r="V156" s="163">
        <v>6472</v>
      </c>
      <c r="W156" s="163">
        <v>9249</v>
      </c>
      <c r="X156" s="164">
        <f t="shared" si="76"/>
        <v>0.42907911001236099</v>
      </c>
      <c r="Y156" s="165">
        <f t="shared" si="71"/>
        <v>-5.0313173837149616E-2</v>
      </c>
      <c r="Z156" s="164">
        <f t="shared" si="69"/>
        <v>2.7577580783097804E-3</v>
      </c>
    </row>
    <row r="157" spans="1:26" x14ac:dyDescent="0.25">
      <c r="A157" s="161" t="s">
        <v>123</v>
      </c>
      <c r="B157" s="162" t="s">
        <v>123</v>
      </c>
      <c r="C157" s="163">
        <v>534</v>
      </c>
      <c r="D157" s="163">
        <v>250</v>
      </c>
      <c r="E157" s="163">
        <v>317</v>
      </c>
      <c r="F157" s="163">
        <v>761</v>
      </c>
      <c r="G157" s="163">
        <v>634</v>
      </c>
      <c r="H157" s="164">
        <f t="shared" si="72"/>
        <v>-0.16688567674113008</v>
      </c>
      <c r="I157" s="165">
        <f t="shared" si="63"/>
        <v>0.18726591760299627</v>
      </c>
      <c r="J157" s="164">
        <f t="shared" si="73"/>
        <v>8.5860856658414632E-4</v>
      </c>
      <c r="K157" s="163">
        <v>1018</v>
      </c>
      <c r="L157" s="163">
        <v>328</v>
      </c>
      <c r="M157" s="163">
        <v>589</v>
      </c>
      <c r="N157" s="163">
        <v>856</v>
      </c>
      <c r="O157" s="163">
        <v>868</v>
      </c>
      <c r="P157" s="164">
        <f t="shared" si="74"/>
        <v>1.4018691588784993E-2</v>
      </c>
      <c r="Q157" s="165">
        <f t="shared" si="70"/>
        <v>-0.1473477406679764</v>
      </c>
      <c r="R157" s="164">
        <f t="shared" si="75"/>
        <v>2.5909256708796073E-4</v>
      </c>
      <c r="S157" s="163">
        <v>1552</v>
      </c>
      <c r="T157" s="163">
        <v>578</v>
      </c>
      <c r="U157" s="163">
        <v>906</v>
      </c>
      <c r="V157" s="163">
        <v>1617</v>
      </c>
      <c r="W157" s="163">
        <v>1502</v>
      </c>
      <c r="X157" s="164">
        <f t="shared" si="76"/>
        <v>-7.1119356833642566E-2</v>
      </c>
      <c r="Y157" s="165">
        <f t="shared" si="71"/>
        <v>-3.2216494845360821E-2</v>
      </c>
      <c r="Z157" s="164">
        <f t="shared" si="69"/>
        <v>4.8761296232409471E-4</v>
      </c>
    </row>
    <row r="158" spans="1:26" x14ac:dyDescent="0.25">
      <c r="A158" s="161" t="s">
        <v>119</v>
      </c>
      <c r="B158" s="162" t="s">
        <v>119</v>
      </c>
      <c r="C158" s="163">
        <v>433</v>
      </c>
      <c r="D158" s="163">
        <v>236</v>
      </c>
      <c r="E158" s="163">
        <v>351</v>
      </c>
      <c r="F158" s="163">
        <v>597</v>
      </c>
      <c r="G158" s="163">
        <v>569</v>
      </c>
      <c r="H158" s="164">
        <f t="shared" si="72"/>
        <v>-4.6901172529313251E-2</v>
      </c>
      <c r="I158" s="165">
        <f t="shared" si="63"/>
        <v>0.31408775981524251</v>
      </c>
      <c r="J158" s="164">
        <f t="shared" si="73"/>
        <v>7.7058087442646568E-4</v>
      </c>
      <c r="K158" s="163">
        <v>2553</v>
      </c>
      <c r="L158" s="163">
        <v>1262</v>
      </c>
      <c r="M158" s="163">
        <v>1393</v>
      </c>
      <c r="N158" s="163">
        <v>2346</v>
      </c>
      <c r="O158" s="163">
        <v>2305</v>
      </c>
      <c r="P158" s="164">
        <f t="shared" si="74"/>
        <v>-1.7476555839727181E-2</v>
      </c>
      <c r="Q158" s="165">
        <f t="shared" si="70"/>
        <v>-9.7140618879749341E-2</v>
      </c>
      <c r="R158" s="164">
        <f t="shared" si="75"/>
        <v>6.8802807273934269E-4</v>
      </c>
      <c r="S158" s="163">
        <v>2986</v>
      </c>
      <c r="T158" s="163">
        <v>1498</v>
      </c>
      <c r="U158" s="163">
        <v>1744</v>
      </c>
      <c r="V158" s="163">
        <v>2943</v>
      </c>
      <c r="W158" s="163">
        <v>2874</v>
      </c>
      <c r="X158" s="164">
        <f t="shared" si="76"/>
        <v>-2.3445463812436285E-2</v>
      </c>
      <c r="Y158" s="165">
        <f t="shared" si="71"/>
        <v>-3.7508372404554624E-2</v>
      </c>
      <c r="Z158" s="164">
        <f t="shared" si="69"/>
        <v>9.386280422662485E-4</v>
      </c>
    </row>
    <row r="159" spans="1:26" x14ac:dyDescent="0.25">
      <c r="A159" s="161" t="s">
        <v>128</v>
      </c>
      <c r="B159" s="162" t="s">
        <v>128</v>
      </c>
      <c r="C159" s="163">
        <v>159</v>
      </c>
      <c r="D159" s="163">
        <v>58</v>
      </c>
      <c r="E159" s="163">
        <v>71</v>
      </c>
      <c r="F159" s="163">
        <v>195</v>
      </c>
      <c r="G159" s="163">
        <v>156</v>
      </c>
      <c r="H159" s="164">
        <f t="shared" si="72"/>
        <v>-0.19999999999999996</v>
      </c>
      <c r="I159" s="165">
        <f t="shared" si="63"/>
        <v>-1.8867924528301883E-2</v>
      </c>
      <c r="J159" s="164">
        <f t="shared" si="73"/>
        <v>2.1126646117843349E-4</v>
      </c>
      <c r="K159" s="163">
        <v>251</v>
      </c>
      <c r="L159" s="163">
        <v>174</v>
      </c>
      <c r="M159" s="163">
        <v>211</v>
      </c>
      <c r="N159" s="163">
        <v>277</v>
      </c>
      <c r="O159" s="163">
        <v>276</v>
      </c>
      <c r="P159" s="164">
        <f t="shared" si="74"/>
        <v>-3.6101083032491488E-3</v>
      </c>
      <c r="Q159" s="165">
        <f t="shared" si="70"/>
        <v>9.960159362549792E-2</v>
      </c>
      <c r="R159" s="164">
        <f t="shared" si="75"/>
        <v>8.2384272484190284E-5</v>
      </c>
      <c r="S159" s="163">
        <v>410</v>
      </c>
      <c r="T159" s="163">
        <v>232</v>
      </c>
      <c r="U159" s="163">
        <v>282</v>
      </c>
      <c r="V159" s="163">
        <v>472</v>
      </c>
      <c r="W159" s="163">
        <v>432</v>
      </c>
      <c r="X159" s="164">
        <f t="shared" si="76"/>
        <v>-8.4745762711864403E-2</v>
      </c>
      <c r="Y159" s="165">
        <f t="shared" si="71"/>
        <v>5.3658536585365901E-2</v>
      </c>
      <c r="Z159" s="164">
        <f t="shared" si="69"/>
        <v>1.5177357105451955E-4</v>
      </c>
    </row>
    <row r="160" spans="1:26" x14ac:dyDescent="0.25">
      <c r="A160" s="161" t="s">
        <v>131</v>
      </c>
      <c r="B160" s="162" t="s">
        <v>131</v>
      </c>
      <c r="C160" s="163">
        <v>218</v>
      </c>
      <c r="D160" s="163">
        <v>70</v>
      </c>
      <c r="E160" s="163">
        <v>84</v>
      </c>
      <c r="F160" s="163">
        <v>99</v>
      </c>
      <c r="G160" s="163">
        <v>155</v>
      </c>
      <c r="H160" s="164">
        <f t="shared" si="72"/>
        <v>0.56565656565656575</v>
      </c>
      <c r="I160" s="165">
        <f t="shared" si="63"/>
        <v>-0.28899082568807344</v>
      </c>
      <c r="J160" s="164">
        <f t="shared" si="73"/>
        <v>2.0991218899139226E-4</v>
      </c>
      <c r="K160" s="163">
        <v>755</v>
      </c>
      <c r="L160" s="163">
        <v>228</v>
      </c>
      <c r="M160" s="163">
        <v>362</v>
      </c>
      <c r="N160" s="163">
        <v>555</v>
      </c>
      <c r="O160" s="163">
        <v>677</v>
      </c>
      <c r="P160" s="164">
        <f t="shared" si="74"/>
        <v>0.2198198198198198</v>
      </c>
      <c r="Q160" s="165">
        <f t="shared" si="70"/>
        <v>-0.10331125827814569</v>
      </c>
      <c r="R160" s="164">
        <f t="shared" si="75"/>
        <v>2.0208026257897399E-4</v>
      </c>
      <c r="S160" s="163">
        <v>973</v>
      </c>
      <c r="T160" s="163">
        <v>298</v>
      </c>
      <c r="U160" s="163">
        <v>446</v>
      </c>
      <c r="V160" s="163">
        <v>654</v>
      </c>
      <c r="W160" s="163">
        <v>832</v>
      </c>
      <c r="X160" s="164">
        <f t="shared" si="76"/>
        <v>0.27217125382262997</v>
      </c>
      <c r="Y160" s="165">
        <f t="shared" si="71"/>
        <v>-0.14491264131551906</v>
      </c>
      <c r="Z160" s="164">
        <f t="shared" si="69"/>
        <v>2.4003905209331815E-4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4422</v>
      </c>
      <c r="D161" s="169">
        <f>D153-SUM(D154:D160)</f>
        <v>1386</v>
      </c>
      <c r="E161" s="169">
        <f>E153-SUM(E154:E160)</f>
        <v>3056</v>
      </c>
      <c r="F161" s="169">
        <f>F153-SUM(F154:F160)</f>
        <v>5087</v>
      </c>
      <c r="G161" s="169">
        <f>G153-SUM(G154:G160)</f>
        <v>5702</v>
      </c>
      <c r="H161" s="170">
        <f t="shared" si="72"/>
        <v>0.12089640259484957</v>
      </c>
      <c r="I161" s="171">
        <f t="shared" si="63"/>
        <v>0.28946178199909545</v>
      </c>
      <c r="J161" s="170">
        <f t="shared" si="73"/>
        <v>7.7220600105091519E-3</v>
      </c>
      <c r="K161" s="169">
        <f>K153-SUM(K154:K160)</f>
        <v>10102</v>
      </c>
      <c r="L161" s="169">
        <f>L153-SUM(L154:L160)</f>
        <v>3542</v>
      </c>
      <c r="M161" s="169">
        <f>M153-SUM(M154:M160)</f>
        <v>5458</v>
      </c>
      <c r="N161" s="169">
        <f>N153-SUM(N154:N160)</f>
        <v>5084</v>
      </c>
      <c r="O161" s="169">
        <f>O153-SUM(O154:O160)</f>
        <v>7400</v>
      </c>
      <c r="P161" s="170">
        <f t="shared" si="74"/>
        <v>0.45554681353265147</v>
      </c>
      <c r="Q161" s="171">
        <f t="shared" si="70"/>
        <v>-0.26747178776479907</v>
      </c>
      <c r="R161" s="170">
        <f t="shared" si="75"/>
        <v>2.2088536825471306E-3</v>
      </c>
      <c r="S161" s="169">
        <f>S153-SUM(S154:S160)</f>
        <v>14524</v>
      </c>
      <c r="T161" s="169">
        <f>T153-SUM(T154:T160)</f>
        <v>4928</v>
      </c>
      <c r="U161" s="169">
        <f>U153-SUM(U154:U160)</f>
        <v>8514</v>
      </c>
      <c r="V161" s="169">
        <f>V153-SUM(V154:V160)</f>
        <v>10171</v>
      </c>
      <c r="W161" s="169">
        <f>W153-SUM(W154:W160)</f>
        <v>13102</v>
      </c>
      <c r="X161" s="170">
        <f t="shared" si="76"/>
        <v>0.28817225444892336</v>
      </c>
      <c r="Y161" s="171">
        <f t="shared" si="71"/>
        <v>-9.7906912696226978E-2</v>
      </c>
      <c r="Z161" s="170">
        <f t="shared" si="69"/>
        <v>4.5822701558800687E-3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C729-AA05-4A27-852D-BA6DBF7451E7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6078-72E4-4BB3-BCB0-E1B62582796D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70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0"/>
      <c r="D5" s="270"/>
      <c r="E5" s="270"/>
      <c r="F5" s="270"/>
      <c r="G5" s="270"/>
      <c r="H5" s="270"/>
      <c r="I5" s="270"/>
      <c r="J5" s="270"/>
      <c r="L5" s="270" t="s">
        <v>272</v>
      </c>
      <c r="M5" s="270"/>
      <c r="N5" s="270"/>
      <c r="O5" s="270"/>
      <c r="P5" s="270"/>
      <c r="Q5" s="270"/>
      <c r="R5" s="270"/>
      <c r="S5" s="270"/>
      <c r="T5" s="270"/>
    </row>
    <row r="6" spans="1:20" ht="6" customHeight="1" x14ac:dyDescent="0.25"/>
    <row r="7" spans="1:20" ht="15.75" x14ac:dyDescent="0.25">
      <c r="B7" s="143"/>
      <c r="C7" s="302" t="s">
        <v>43</v>
      </c>
      <c r="D7" s="303"/>
      <c r="E7" s="303"/>
      <c r="F7" s="303"/>
      <c r="G7" s="303"/>
      <c r="H7" s="303"/>
      <c r="I7" s="303"/>
      <c r="J7" s="303"/>
    </row>
    <row r="8" spans="1:20" s="144" customFormat="1" ht="72" customHeight="1" x14ac:dyDescent="0.25">
      <c r="A8"/>
      <c r="B8" s="183"/>
      <c r="C8" s="172" t="s">
        <v>226</v>
      </c>
      <c r="D8" s="172" t="s">
        <v>227</v>
      </c>
      <c r="E8" s="172" t="s">
        <v>228</v>
      </c>
      <c r="F8" s="172" t="s">
        <v>229</v>
      </c>
      <c r="G8" s="172" t="s">
        <v>230</v>
      </c>
      <c r="H8" s="173" t="str">
        <f>CONCATENATE("var. ",RIGHT(G8,2),"/",RIGHT(F8,2))</f>
        <v>var. 24/23</v>
      </c>
      <c r="I8" s="173" t="str">
        <f>CONCATENATE("var. ",RIGHT(G8,2),"/",RIGHT(C8,2))</f>
        <v>var. 24/19</v>
      </c>
      <c r="J8" s="173" t="str">
        <f>CONCATENATE("Cuota s/ total lugares de residencia ",RIGHT(G8,4))</f>
        <v>Cuota s/ total lugares de residencia 2024</v>
      </c>
      <c r="L8" s="183"/>
      <c r="M8" s="172" t="s">
        <v>226</v>
      </c>
      <c r="N8" s="172" t="s">
        <v>227</v>
      </c>
      <c r="O8" s="172" t="s">
        <v>228</v>
      </c>
      <c r="P8" s="172" t="s">
        <v>229</v>
      </c>
      <c r="Q8" s="172" t="s">
        <v>230</v>
      </c>
      <c r="R8" s="173" t="str">
        <f>CONCATENATE("var. ",RIGHT(Q8,2),"/",RIGHT(P8,2))</f>
        <v>var. 24/23</v>
      </c>
      <c r="S8" s="173" t="str">
        <f>CONCATENATE("var. ",RIGHT(Q8,2),"/",RIGHT(M8,2))</f>
        <v>var. 24/19</v>
      </c>
      <c r="T8" s="173" t="str">
        <f>CONCATENATE("Cuota s/ total lugares de residencia ",RIGHT(Q8,4))</f>
        <v>Cuota s/ total lugares de residencia 2024</v>
      </c>
    </row>
    <row r="9" spans="1:20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J9" s="152"/>
      <c r="L9" s="153" t="s">
        <v>52</v>
      </c>
      <c r="M9" s="174"/>
      <c r="N9" s="174"/>
      <c r="O9" s="174"/>
      <c r="P9" s="174"/>
      <c r="Q9" s="174"/>
      <c r="R9" s="175"/>
      <c r="S9" s="175"/>
      <c r="T9" s="175"/>
    </row>
    <row r="10" spans="1:20" x14ac:dyDescent="0.25">
      <c r="B10" s="154" t="s">
        <v>68</v>
      </c>
      <c r="C10" s="176">
        <v>487870</v>
      </c>
      <c r="D10" s="176">
        <v>412044</v>
      </c>
      <c r="E10" s="176">
        <v>499612</v>
      </c>
      <c r="F10" s="176">
        <v>547682</v>
      </c>
      <c r="G10" s="176">
        <v>570452</v>
      </c>
      <c r="H10" s="177">
        <f t="shared" ref="H10:H22" si="0">IFERROR(G10/F10-1,"-")</f>
        <v>4.1575220657242618E-2</v>
      </c>
      <c r="I10" s="177">
        <f t="shared" ref="I10:I22" si="1">IFERROR(G10/C10-1,"-")</f>
        <v>0.16927050238793129</v>
      </c>
      <c r="J10" s="177">
        <f t="shared" ref="J10:J22" si="2">G10/G$10</f>
        <v>1</v>
      </c>
      <c r="L10" s="154" t="s">
        <v>68</v>
      </c>
      <c r="M10" s="176">
        <v>26561</v>
      </c>
      <c r="N10" s="176">
        <v>25271</v>
      </c>
      <c r="O10" s="176">
        <v>25947</v>
      </c>
      <c r="P10" s="176">
        <v>29384</v>
      </c>
      <c r="Q10" s="176">
        <v>31676</v>
      </c>
      <c r="R10" s="177">
        <f t="shared" ref="R10:R22" si="3">IFERROR(Q10/P10-1,"-")</f>
        <v>7.8001633542063686E-2</v>
      </c>
      <c r="S10" s="177">
        <f t="shared" ref="S10:S22" si="4">IFERROR(Q10/M10-1,"-")</f>
        <v>0.19257558073867709</v>
      </c>
      <c r="T10" s="177">
        <f t="shared" ref="T10:T22" si="5">Q10/Q$10</f>
        <v>1</v>
      </c>
    </row>
    <row r="11" spans="1:20" x14ac:dyDescent="0.25">
      <c r="B11" s="157" t="s">
        <v>97</v>
      </c>
      <c r="C11" s="158">
        <v>93217</v>
      </c>
      <c r="D11" s="158">
        <v>85265</v>
      </c>
      <c r="E11" s="158">
        <v>89263</v>
      </c>
      <c r="F11" s="158">
        <v>89409</v>
      </c>
      <c r="G11" s="158">
        <v>92487</v>
      </c>
      <c r="H11" s="159">
        <f t="shared" si="0"/>
        <v>3.4426064490151953E-2</v>
      </c>
      <c r="I11" s="160">
        <f t="shared" si="1"/>
        <v>-7.8311895898817152E-3</v>
      </c>
      <c r="J11" s="159">
        <f t="shared" si="2"/>
        <v>0.16212932902330082</v>
      </c>
      <c r="K11" s="79"/>
      <c r="L11" s="157" t="s">
        <v>97</v>
      </c>
      <c r="M11" s="158">
        <v>4139</v>
      </c>
      <c r="N11" s="158">
        <v>4503</v>
      </c>
      <c r="O11" s="158">
        <v>1973</v>
      </c>
      <c r="P11" s="158">
        <v>2519</v>
      </c>
      <c r="Q11" s="158">
        <v>3687</v>
      </c>
      <c r="R11" s="159">
        <f t="shared" si="3"/>
        <v>0.46367606192933697</v>
      </c>
      <c r="S11" s="160">
        <f t="shared" si="4"/>
        <v>-0.10920512201014743</v>
      </c>
      <c r="T11" s="159">
        <f t="shared" si="5"/>
        <v>0.11639727238287663</v>
      </c>
    </row>
    <row r="12" spans="1:20" x14ac:dyDescent="0.25">
      <c r="B12" s="162" t="s">
        <v>103</v>
      </c>
      <c r="C12" s="163">
        <v>37242</v>
      </c>
      <c r="D12" s="163">
        <v>41081</v>
      </c>
      <c r="E12" s="163">
        <v>35180</v>
      </c>
      <c r="F12" s="163">
        <v>33676</v>
      </c>
      <c r="G12" s="163">
        <v>34581</v>
      </c>
      <c r="H12" s="164">
        <f t="shared" si="0"/>
        <v>2.6873737973631018E-2</v>
      </c>
      <c r="I12" s="165">
        <f t="shared" si="1"/>
        <v>-7.1451586917995802E-2</v>
      </c>
      <c r="J12" s="164">
        <f t="shared" si="2"/>
        <v>6.0620350178454976E-2</v>
      </c>
      <c r="K12" s="79"/>
      <c r="L12" s="162" t="s">
        <v>103</v>
      </c>
      <c r="M12" s="163">
        <v>1975</v>
      </c>
      <c r="N12" s="163">
        <v>3429</v>
      </c>
      <c r="O12" s="163">
        <v>1308</v>
      </c>
      <c r="P12" s="163">
        <v>1721</v>
      </c>
      <c r="Q12" s="163">
        <v>2633</v>
      </c>
      <c r="R12" s="164">
        <f t="shared" si="3"/>
        <v>0.5299244625217896</v>
      </c>
      <c r="S12" s="165">
        <f t="shared" si="4"/>
        <v>0.3331645569620254</v>
      </c>
      <c r="T12" s="164">
        <f t="shared" si="5"/>
        <v>8.3122869049122361E-2</v>
      </c>
    </row>
    <row r="13" spans="1:20" x14ac:dyDescent="0.25">
      <c r="B13" s="162" t="s">
        <v>100</v>
      </c>
      <c r="C13" s="163">
        <v>55975</v>
      </c>
      <c r="D13" s="163">
        <v>44184</v>
      </c>
      <c r="E13" s="163">
        <v>54083</v>
      </c>
      <c r="F13" s="163">
        <v>55733</v>
      </c>
      <c r="G13" s="163">
        <v>57906</v>
      </c>
      <c r="H13" s="164">
        <f t="shared" si="0"/>
        <v>3.8989467640356601E-2</v>
      </c>
      <c r="I13" s="165">
        <f t="shared" si="1"/>
        <v>3.4497543546226028E-2</v>
      </c>
      <c r="J13" s="164">
        <f t="shared" si="2"/>
        <v>0.10150897884484585</v>
      </c>
      <c r="K13" s="79"/>
      <c r="L13" s="162" t="s">
        <v>100</v>
      </c>
      <c r="M13" s="163">
        <v>2164</v>
      </c>
      <c r="N13" s="163">
        <v>1074</v>
      </c>
      <c r="O13" s="163">
        <v>665</v>
      </c>
      <c r="P13" s="163">
        <v>798</v>
      </c>
      <c r="Q13" s="163">
        <v>1054</v>
      </c>
      <c r="R13" s="164">
        <f t="shared" si="3"/>
        <v>0.32080200501253131</v>
      </c>
      <c r="S13" s="165">
        <f t="shared" si="4"/>
        <v>-0.51293900184842878</v>
      </c>
      <c r="T13" s="164">
        <f>Q13/Q$10</f>
        <v>3.3274403333754261E-2</v>
      </c>
    </row>
    <row r="14" spans="1:20" x14ac:dyDescent="0.25">
      <c r="B14" s="157" t="s">
        <v>107</v>
      </c>
      <c r="C14" s="158">
        <v>394653</v>
      </c>
      <c r="D14" s="158">
        <v>326779</v>
      </c>
      <c r="E14" s="158">
        <v>410349</v>
      </c>
      <c r="F14" s="158">
        <v>458273</v>
      </c>
      <c r="G14" s="158">
        <v>477965</v>
      </c>
      <c r="H14" s="159">
        <f t="shared" si="0"/>
        <v>4.2970020053548774E-2</v>
      </c>
      <c r="I14" s="160">
        <f t="shared" si="1"/>
        <v>0.21110190471122725</v>
      </c>
      <c r="J14" s="159">
        <f t="shared" si="2"/>
        <v>0.83787067097669921</v>
      </c>
      <c r="K14" s="79"/>
      <c r="L14" s="157" t="s">
        <v>107</v>
      </c>
      <c r="M14" s="158">
        <v>22422</v>
      </c>
      <c r="N14" s="158">
        <v>20768</v>
      </c>
      <c r="O14" s="158">
        <v>23974</v>
      </c>
      <c r="P14" s="158">
        <v>26865</v>
      </c>
      <c r="Q14" s="158">
        <v>27989</v>
      </c>
      <c r="R14" s="159">
        <f t="shared" si="3"/>
        <v>4.1838823748371556E-2</v>
      </c>
      <c r="S14" s="160">
        <f t="shared" si="4"/>
        <v>0.24828293640174826</v>
      </c>
      <c r="T14" s="159">
        <f t="shared" si="5"/>
        <v>0.88360272761712333</v>
      </c>
    </row>
    <row r="15" spans="1:20" x14ac:dyDescent="0.25">
      <c r="B15" s="162" t="s">
        <v>110</v>
      </c>
      <c r="C15" s="163">
        <v>180485</v>
      </c>
      <c r="D15" s="163">
        <v>132802</v>
      </c>
      <c r="E15" s="163">
        <v>201637</v>
      </c>
      <c r="F15" s="163">
        <v>222399</v>
      </c>
      <c r="G15" s="163">
        <v>227477</v>
      </c>
      <c r="H15" s="164">
        <f t="shared" si="0"/>
        <v>2.2832836478581253E-2</v>
      </c>
      <c r="I15" s="165">
        <f t="shared" si="1"/>
        <v>0.26036512729589711</v>
      </c>
      <c r="J15" s="164">
        <f t="shared" si="2"/>
        <v>0.39876624150673501</v>
      </c>
      <c r="K15" s="79"/>
      <c r="L15" s="162" t="s">
        <v>110</v>
      </c>
      <c r="M15" s="163">
        <v>11652</v>
      </c>
      <c r="N15" s="163">
        <v>7645</v>
      </c>
      <c r="O15" s="163">
        <v>11480</v>
      </c>
      <c r="P15" s="163">
        <v>12844</v>
      </c>
      <c r="Q15" s="163">
        <v>13327</v>
      </c>
      <c r="R15" s="164">
        <f t="shared" si="3"/>
        <v>3.7605107443164032E-2</v>
      </c>
      <c r="S15" s="165">
        <f t="shared" si="4"/>
        <v>0.14375214555441129</v>
      </c>
      <c r="T15" s="164">
        <f t="shared" si="5"/>
        <v>0.42072862735193839</v>
      </c>
    </row>
    <row r="16" spans="1:20" x14ac:dyDescent="0.25">
      <c r="B16" s="162" t="s">
        <v>113</v>
      </c>
      <c r="C16" s="163">
        <v>52401</v>
      </c>
      <c r="D16" s="163">
        <v>45394</v>
      </c>
      <c r="E16" s="163">
        <v>39504</v>
      </c>
      <c r="F16" s="163">
        <v>45786</v>
      </c>
      <c r="G16" s="163">
        <v>49657</v>
      </c>
      <c r="H16" s="164">
        <f t="shared" si="0"/>
        <v>8.4545494255886089E-2</v>
      </c>
      <c r="I16" s="165">
        <f t="shared" si="1"/>
        <v>-5.2365412873800143E-2</v>
      </c>
      <c r="J16" s="164">
        <f t="shared" si="2"/>
        <v>8.7048515913696514E-2</v>
      </c>
      <c r="K16" s="79"/>
      <c r="L16" s="162" t="s">
        <v>113</v>
      </c>
      <c r="M16" s="163">
        <v>1770</v>
      </c>
      <c r="N16" s="163">
        <v>2033</v>
      </c>
      <c r="O16" s="163">
        <v>1887</v>
      </c>
      <c r="P16" s="163">
        <v>2549</v>
      </c>
      <c r="Q16" s="163">
        <v>2369</v>
      </c>
      <c r="R16" s="164">
        <f t="shared" si="3"/>
        <v>-7.0615927814829393E-2</v>
      </c>
      <c r="S16" s="165">
        <f t="shared" si="4"/>
        <v>0.33841807909604515</v>
      </c>
      <c r="T16" s="164">
        <f t="shared" si="5"/>
        <v>7.4788483394367972E-2</v>
      </c>
    </row>
    <row r="17" spans="2:24" x14ac:dyDescent="0.25">
      <c r="B17" s="162" t="s">
        <v>116</v>
      </c>
      <c r="C17" s="163">
        <v>17910</v>
      </c>
      <c r="D17" s="163">
        <v>18751</v>
      </c>
      <c r="E17" s="163">
        <v>22924</v>
      </c>
      <c r="F17" s="163">
        <v>27893</v>
      </c>
      <c r="G17" s="163">
        <v>27971</v>
      </c>
      <c r="H17" s="164">
        <f t="shared" si="0"/>
        <v>2.7964005305991524E-3</v>
      </c>
      <c r="I17" s="165">
        <f t="shared" si="1"/>
        <v>0.56175321049692917</v>
      </c>
      <c r="J17" s="164">
        <f t="shared" si="2"/>
        <v>4.9033047478140142E-2</v>
      </c>
      <c r="K17" s="79"/>
      <c r="L17" s="162" t="s">
        <v>116</v>
      </c>
      <c r="M17" s="163">
        <v>2238</v>
      </c>
      <c r="N17" s="163">
        <v>3065</v>
      </c>
      <c r="O17" s="163">
        <v>2954</v>
      </c>
      <c r="P17" s="163">
        <v>2891</v>
      </c>
      <c r="Q17" s="163">
        <v>3079</v>
      </c>
      <c r="R17" s="164">
        <f t="shared" si="3"/>
        <v>6.5029401591145009E-2</v>
      </c>
      <c r="S17" s="165">
        <f t="shared" si="4"/>
        <v>0.37578194816800714</v>
      </c>
      <c r="T17" s="164">
        <f t="shared" si="5"/>
        <v>9.720292966283621E-2</v>
      </c>
    </row>
    <row r="18" spans="2:24" x14ac:dyDescent="0.25">
      <c r="B18" s="162" t="s">
        <v>123</v>
      </c>
      <c r="C18" s="163">
        <v>15213</v>
      </c>
      <c r="D18" s="163">
        <v>23109</v>
      </c>
      <c r="E18" s="163">
        <v>15513</v>
      </c>
      <c r="F18" s="163">
        <v>19208</v>
      </c>
      <c r="G18" s="163">
        <v>21688</v>
      </c>
      <c r="H18" s="164">
        <f t="shared" si="0"/>
        <v>0.1291128696376509</v>
      </c>
      <c r="I18" s="165">
        <f t="shared" si="1"/>
        <v>0.42562282258594619</v>
      </c>
      <c r="J18" s="164">
        <f t="shared" si="2"/>
        <v>3.8018974427296251E-2</v>
      </c>
      <c r="K18" s="79"/>
      <c r="L18" s="162" t="s">
        <v>123</v>
      </c>
      <c r="M18" s="163">
        <v>391</v>
      </c>
      <c r="N18" s="163">
        <v>1352</v>
      </c>
      <c r="O18" s="163">
        <v>839</v>
      </c>
      <c r="P18" s="163">
        <v>981</v>
      </c>
      <c r="Q18" s="163">
        <v>833</v>
      </c>
      <c r="R18" s="164">
        <f t="shared" si="3"/>
        <v>-0.15086646279306826</v>
      </c>
      <c r="S18" s="165">
        <f t="shared" si="4"/>
        <v>1.1304347826086958</v>
      </c>
      <c r="T18" s="164">
        <f t="shared" si="5"/>
        <v>2.6297512312160626E-2</v>
      </c>
    </row>
    <row r="19" spans="2:24" x14ac:dyDescent="0.25">
      <c r="B19" s="162" t="s">
        <v>119</v>
      </c>
      <c r="C19" s="163">
        <v>12858</v>
      </c>
      <c r="D19" s="163">
        <v>18824</v>
      </c>
      <c r="E19" s="163">
        <v>15521</v>
      </c>
      <c r="F19" s="163">
        <v>17225</v>
      </c>
      <c r="G19" s="163">
        <v>17030</v>
      </c>
      <c r="H19" s="164">
        <f t="shared" si="0"/>
        <v>-1.132075471698113E-2</v>
      </c>
      <c r="I19" s="165">
        <f t="shared" si="1"/>
        <v>0.32446725773837293</v>
      </c>
      <c r="J19" s="164">
        <f t="shared" si="2"/>
        <v>2.9853519665107669E-2</v>
      </c>
      <c r="K19" s="79"/>
      <c r="L19" s="162" t="s">
        <v>119</v>
      </c>
      <c r="M19" s="163">
        <v>331</v>
      </c>
      <c r="N19" s="163">
        <v>470</v>
      </c>
      <c r="O19" s="163">
        <v>414</v>
      </c>
      <c r="P19" s="163">
        <v>717</v>
      </c>
      <c r="Q19" s="163">
        <v>382</v>
      </c>
      <c r="R19" s="164">
        <f t="shared" si="3"/>
        <v>-0.46722454672245473</v>
      </c>
      <c r="S19" s="165">
        <f t="shared" si="4"/>
        <v>0.15407854984894254</v>
      </c>
      <c r="T19" s="164">
        <f t="shared" si="5"/>
        <v>1.2059603485288546E-2</v>
      </c>
    </row>
    <row r="20" spans="2:24" x14ac:dyDescent="0.25">
      <c r="B20" s="162" t="s">
        <v>128</v>
      </c>
      <c r="C20" s="163">
        <v>6016</v>
      </c>
      <c r="D20" s="163">
        <v>5762</v>
      </c>
      <c r="E20" s="163">
        <v>6896</v>
      </c>
      <c r="F20" s="163">
        <v>5735</v>
      </c>
      <c r="G20" s="163">
        <v>5247</v>
      </c>
      <c r="H20" s="164">
        <f t="shared" si="0"/>
        <v>-8.5091543156059268E-2</v>
      </c>
      <c r="I20" s="165">
        <f t="shared" si="1"/>
        <v>-0.12782579787234039</v>
      </c>
      <c r="J20" s="164">
        <f t="shared" si="2"/>
        <v>9.1979693295842595E-3</v>
      </c>
      <c r="K20" s="79"/>
      <c r="L20" s="162" t="s">
        <v>128</v>
      </c>
      <c r="M20" s="163">
        <v>257</v>
      </c>
      <c r="N20" s="163">
        <v>287</v>
      </c>
      <c r="O20" s="163">
        <v>90</v>
      </c>
      <c r="P20" s="163">
        <v>79</v>
      </c>
      <c r="Q20" s="163">
        <v>182</v>
      </c>
      <c r="R20" s="164">
        <f t="shared" si="3"/>
        <v>1.3037974683544302</v>
      </c>
      <c r="S20" s="165">
        <f t="shared" si="4"/>
        <v>-0.29182879377431903</v>
      </c>
      <c r="T20" s="164">
        <f t="shared" si="5"/>
        <v>5.7456749589594649E-3</v>
      </c>
    </row>
    <row r="21" spans="2:24" x14ac:dyDescent="0.25">
      <c r="B21" s="162" t="s">
        <v>131</v>
      </c>
      <c r="C21" s="163">
        <v>10245</v>
      </c>
      <c r="D21" s="163">
        <v>3707</v>
      </c>
      <c r="E21" s="163">
        <v>6156</v>
      </c>
      <c r="F21" s="163">
        <v>6594</v>
      </c>
      <c r="G21" s="163">
        <v>5833</v>
      </c>
      <c r="H21" s="164">
        <f t="shared" si="0"/>
        <v>-0.11540794661813769</v>
      </c>
      <c r="I21" s="165">
        <f t="shared" si="1"/>
        <v>-0.43064909712054655</v>
      </c>
      <c r="J21" s="164">
        <f t="shared" si="2"/>
        <v>1.0225224909370114E-2</v>
      </c>
      <c r="K21" s="79"/>
      <c r="L21" s="162" t="s">
        <v>131</v>
      </c>
      <c r="M21" s="163">
        <v>305</v>
      </c>
      <c r="N21" s="163">
        <v>142</v>
      </c>
      <c r="O21" s="163">
        <v>151</v>
      </c>
      <c r="P21" s="163">
        <v>132</v>
      </c>
      <c r="Q21" s="163">
        <v>235</v>
      </c>
      <c r="R21" s="164">
        <f t="shared" si="3"/>
        <v>0.78030303030303028</v>
      </c>
      <c r="S21" s="165">
        <f t="shared" si="4"/>
        <v>-0.22950819672131151</v>
      </c>
      <c r="T21" s="164">
        <f t="shared" si="5"/>
        <v>7.4188660184366711E-3</v>
      </c>
    </row>
    <row r="22" spans="2:24" x14ac:dyDescent="0.25">
      <c r="B22" s="168" t="s">
        <v>145</v>
      </c>
      <c r="C22" s="169">
        <f>C14-SUM(C15:C21)</f>
        <v>99525</v>
      </c>
      <c r="D22" s="169">
        <f>D14-SUM(D15:D21)</f>
        <v>78430</v>
      </c>
      <c r="E22" s="169">
        <f>E14-SUM(E15:E21)</f>
        <v>102198</v>
      </c>
      <c r="F22" s="169">
        <f>F14-SUM(F15:F21)</f>
        <v>113433</v>
      </c>
      <c r="G22" s="169">
        <f>G14-SUM(G15:G21)</f>
        <v>123062</v>
      </c>
      <c r="H22" s="170">
        <f t="shared" si="0"/>
        <v>8.4887113979177142E-2</v>
      </c>
      <c r="I22" s="171">
        <f t="shared" si="1"/>
        <v>0.23649334338106009</v>
      </c>
      <c r="J22" s="170">
        <f t="shared" si="2"/>
        <v>0.21572717774676922</v>
      </c>
      <c r="K22" s="79"/>
      <c r="L22" s="168" t="s">
        <v>145</v>
      </c>
      <c r="M22" s="169">
        <f>M14-SUM(M15:M21)</f>
        <v>5478</v>
      </c>
      <c r="N22" s="169">
        <f>N14-SUM(N15:N21)</f>
        <v>5774</v>
      </c>
      <c r="O22" s="169">
        <f>O14-SUM(O15:O21)</f>
        <v>6159</v>
      </c>
      <c r="P22" s="169">
        <f>P14-SUM(P15:P21)</f>
        <v>6672</v>
      </c>
      <c r="Q22" s="169">
        <f>Q14-SUM(Q15:Q21)</f>
        <v>7582</v>
      </c>
      <c r="R22" s="170">
        <f t="shared" si="3"/>
        <v>0.13639088729016779</v>
      </c>
      <c r="S22" s="171">
        <f t="shared" si="4"/>
        <v>0.38408178167214313</v>
      </c>
      <c r="T22" s="170">
        <f t="shared" si="5"/>
        <v>0.2393610304331355</v>
      </c>
    </row>
    <row r="23" spans="2:24" x14ac:dyDescent="0.25">
      <c r="B23" s="153" t="s">
        <v>44</v>
      </c>
      <c r="C23" s="174"/>
      <c r="D23" s="174"/>
      <c r="E23" s="174"/>
      <c r="F23" s="174"/>
      <c r="G23" s="174"/>
      <c r="H23" s="175"/>
      <c r="I23" s="175"/>
      <c r="J23" s="175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2:24" x14ac:dyDescent="0.25">
      <c r="B24" s="154" t="s">
        <v>68</v>
      </c>
      <c r="C24" s="176">
        <v>186207</v>
      </c>
      <c r="D24" s="176">
        <v>157938</v>
      </c>
      <c r="E24" s="176">
        <v>186101</v>
      </c>
      <c r="F24" s="176">
        <v>202954</v>
      </c>
      <c r="G24" s="176">
        <v>203516</v>
      </c>
      <c r="H24" s="177">
        <f t="shared" ref="H24:H36" si="6">IFERROR(G24/F24-1,"-")</f>
        <v>2.7691003872798436E-3</v>
      </c>
      <c r="I24" s="177">
        <f t="shared" ref="I24:I36" si="7">IFERROR(G24/C24-1,"-")</f>
        <v>9.2955689098691341E-2</v>
      </c>
      <c r="J24" s="177">
        <f t="shared" ref="J24:J36" si="8">G24/G$10</f>
        <v>0.35676270746706124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4" x14ac:dyDescent="0.25">
      <c r="B25" s="157" t="s">
        <v>97</v>
      </c>
      <c r="C25" s="158">
        <v>18820</v>
      </c>
      <c r="D25" s="158">
        <v>18331</v>
      </c>
      <c r="E25" s="158">
        <v>13996</v>
      </c>
      <c r="F25" s="158">
        <v>14026</v>
      </c>
      <c r="G25" s="158">
        <v>11998</v>
      </c>
      <c r="H25" s="159">
        <f t="shared" si="6"/>
        <v>-0.14458862113218307</v>
      </c>
      <c r="I25" s="160">
        <f t="shared" si="7"/>
        <v>-0.36248671625929862</v>
      </c>
      <c r="J25" s="159">
        <f t="shared" si="8"/>
        <v>2.1032444447560882E-2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2:24" x14ac:dyDescent="0.25">
      <c r="B26" s="162" t="s">
        <v>103</v>
      </c>
      <c r="C26" s="163">
        <v>8805</v>
      </c>
      <c r="D26" s="163">
        <v>7798</v>
      </c>
      <c r="E26" s="163">
        <v>4763</v>
      </c>
      <c r="F26" s="163">
        <v>5460</v>
      </c>
      <c r="G26" s="163">
        <v>4155</v>
      </c>
      <c r="H26" s="164">
        <f t="shared" si="6"/>
        <v>-0.23901098901098905</v>
      </c>
      <c r="I26" s="165">
        <f t="shared" si="7"/>
        <v>-0.52810902896081768</v>
      </c>
      <c r="J26" s="164">
        <f t="shared" si="8"/>
        <v>7.2836978396078897E-3</v>
      </c>
    </row>
    <row r="27" spans="2:24" x14ac:dyDescent="0.25">
      <c r="B27" s="162" t="s">
        <v>100</v>
      </c>
      <c r="C27" s="163">
        <v>10015</v>
      </c>
      <c r="D27" s="163">
        <v>10533</v>
      </c>
      <c r="E27" s="163">
        <v>9233</v>
      </c>
      <c r="F27" s="163">
        <v>8566</v>
      </c>
      <c r="G27" s="163">
        <v>7843</v>
      </c>
      <c r="H27" s="164">
        <f t="shared" si="6"/>
        <v>-8.4403455521830484E-2</v>
      </c>
      <c r="I27" s="165">
        <f t="shared" si="7"/>
        <v>-0.21687468796804787</v>
      </c>
      <c r="J27" s="164">
        <f t="shared" si="8"/>
        <v>1.3748746607952991E-2</v>
      </c>
    </row>
    <row r="28" spans="2:24" x14ac:dyDescent="0.25">
      <c r="B28" s="157" t="s">
        <v>107</v>
      </c>
      <c r="C28" s="158">
        <v>167387</v>
      </c>
      <c r="D28" s="158">
        <v>139607</v>
      </c>
      <c r="E28" s="158">
        <v>172105</v>
      </c>
      <c r="F28" s="158">
        <v>188928</v>
      </c>
      <c r="G28" s="158">
        <v>191518</v>
      </c>
      <c r="H28" s="159">
        <f t="shared" si="6"/>
        <v>1.3708926151761558E-2</v>
      </c>
      <c r="I28" s="160">
        <f t="shared" si="7"/>
        <v>0.1441629278259362</v>
      </c>
      <c r="J28" s="159">
        <f t="shared" si="8"/>
        <v>0.33573026301950032</v>
      </c>
    </row>
    <row r="29" spans="2:24" x14ac:dyDescent="0.25">
      <c r="B29" s="162" t="s">
        <v>110</v>
      </c>
      <c r="C29" s="163">
        <v>81899</v>
      </c>
      <c r="D29" s="163">
        <v>60774</v>
      </c>
      <c r="E29" s="163">
        <v>91730</v>
      </c>
      <c r="F29" s="163">
        <v>100727</v>
      </c>
      <c r="G29" s="163">
        <v>102322</v>
      </c>
      <c r="H29" s="164">
        <f t="shared" si="6"/>
        <v>1.5834880419351327E-2</v>
      </c>
      <c r="I29" s="165">
        <f t="shared" si="7"/>
        <v>0.24936812415291998</v>
      </c>
      <c r="J29" s="164">
        <f t="shared" si="8"/>
        <v>0.17937004340417775</v>
      </c>
    </row>
    <row r="30" spans="2:24" x14ac:dyDescent="0.25">
      <c r="B30" s="162" t="s">
        <v>113</v>
      </c>
      <c r="C30" s="163">
        <v>22715</v>
      </c>
      <c r="D30" s="163">
        <v>21716</v>
      </c>
      <c r="E30" s="163">
        <v>17946</v>
      </c>
      <c r="F30" s="163">
        <v>20285</v>
      </c>
      <c r="G30" s="163">
        <v>21093</v>
      </c>
      <c r="H30" s="164">
        <f t="shared" si="6"/>
        <v>3.9832388464382529E-2</v>
      </c>
      <c r="I30" s="165">
        <f t="shared" si="7"/>
        <v>-7.1406559542152803E-2</v>
      </c>
      <c r="J30" s="164">
        <f t="shared" si="8"/>
        <v>3.6975941884680917E-2</v>
      </c>
    </row>
    <row r="31" spans="2:24" x14ac:dyDescent="0.25">
      <c r="B31" s="162" t="s">
        <v>116</v>
      </c>
      <c r="C31" s="163">
        <v>5611</v>
      </c>
      <c r="D31" s="163">
        <v>5902</v>
      </c>
      <c r="E31" s="163">
        <v>7267</v>
      </c>
      <c r="F31" s="163">
        <v>8150</v>
      </c>
      <c r="G31" s="163">
        <v>5914</v>
      </c>
      <c r="H31" s="164">
        <f t="shared" si="6"/>
        <v>-0.27435582822085891</v>
      </c>
      <c r="I31" s="165">
        <f t="shared" si="7"/>
        <v>5.4001069328105444E-2</v>
      </c>
      <c r="J31" s="164">
        <f t="shared" si="8"/>
        <v>1.0367217574835394E-2</v>
      </c>
    </row>
    <row r="32" spans="2:24" x14ac:dyDescent="0.25">
      <c r="B32" s="162" t="s">
        <v>123</v>
      </c>
      <c r="C32" s="163">
        <v>7504</v>
      </c>
      <c r="D32" s="163">
        <v>10654</v>
      </c>
      <c r="E32" s="163">
        <v>7026</v>
      </c>
      <c r="F32" s="163">
        <v>8076</v>
      </c>
      <c r="G32" s="163">
        <v>8512</v>
      </c>
      <c r="H32" s="164">
        <f t="shared" si="6"/>
        <v>5.3987122337791016E-2</v>
      </c>
      <c r="I32" s="165">
        <f t="shared" si="7"/>
        <v>0.13432835820895517</v>
      </c>
      <c r="J32" s="164">
        <f t="shared" si="8"/>
        <v>1.492150084494401E-2</v>
      </c>
    </row>
    <row r="33" spans="2:10" x14ac:dyDescent="0.25">
      <c r="B33" s="162" t="s">
        <v>119</v>
      </c>
      <c r="C33" s="163">
        <v>6732</v>
      </c>
      <c r="D33" s="163">
        <v>10277</v>
      </c>
      <c r="E33" s="163">
        <v>8922</v>
      </c>
      <c r="F33" s="163">
        <v>9025</v>
      </c>
      <c r="G33" s="163">
        <v>8845</v>
      </c>
      <c r="H33" s="164">
        <f t="shared" si="6"/>
        <v>-1.9944598337950148E-2</v>
      </c>
      <c r="I33" s="165">
        <f t="shared" si="7"/>
        <v>0.31387403446226969</v>
      </c>
      <c r="J33" s="164">
        <f t="shared" si="8"/>
        <v>1.5505248469634605E-2</v>
      </c>
    </row>
    <row r="34" spans="2:10" x14ac:dyDescent="0.25">
      <c r="B34" s="162" t="s">
        <v>128</v>
      </c>
      <c r="C34" s="163">
        <v>2376</v>
      </c>
      <c r="D34" s="163">
        <v>2047</v>
      </c>
      <c r="E34" s="163">
        <v>2643</v>
      </c>
      <c r="F34" s="163">
        <v>2231</v>
      </c>
      <c r="G34" s="163">
        <v>2202</v>
      </c>
      <c r="H34" s="164">
        <f t="shared" si="6"/>
        <v>-1.2998655311519447E-2</v>
      </c>
      <c r="I34" s="165">
        <f t="shared" si="7"/>
        <v>-7.3232323232323204E-2</v>
      </c>
      <c r="J34" s="164">
        <f t="shared" si="8"/>
        <v>3.8600969056116902E-3</v>
      </c>
    </row>
    <row r="35" spans="2:10" x14ac:dyDescent="0.25">
      <c r="B35" s="162" t="s">
        <v>131</v>
      </c>
      <c r="C35" s="163">
        <v>3722</v>
      </c>
      <c r="D35" s="163">
        <v>1133</v>
      </c>
      <c r="E35" s="163">
        <v>2379</v>
      </c>
      <c r="F35" s="163">
        <v>2451</v>
      </c>
      <c r="G35" s="163">
        <v>2280</v>
      </c>
      <c r="H35" s="164">
        <f t="shared" si="6"/>
        <v>-6.9767441860465129E-2</v>
      </c>
      <c r="I35" s="165">
        <f t="shared" si="7"/>
        <v>-0.3874261149919398</v>
      </c>
      <c r="J35" s="164">
        <f t="shared" si="8"/>
        <v>3.9968305834671451E-3</v>
      </c>
    </row>
    <row r="36" spans="2:10" x14ac:dyDescent="0.25">
      <c r="B36" s="168" t="s">
        <v>145</v>
      </c>
      <c r="C36" s="169">
        <f>C28-SUM(C29:C35)</f>
        <v>36828</v>
      </c>
      <c r="D36" s="169">
        <f>D28-SUM(D29:D35)</f>
        <v>27104</v>
      </c>
      <c r="E36" s="169">
        <f>E28-SUM(E29:E35)</f>
        <v>34192</v>
      </c>
      <c r="F36" s="169">
        <f>F28-SUM(F29:F35)</f>
        <v>37983</v>
      </c>
      <c r="G36" s="169">
        <f>G28-SUM(G29:G35)</f>
        <v>40350</v>
      </c>
      <c r="H36" s="170">
        <f t="shared" si="6"/>
        <v>6.2317352499802636E-2</v>
      </c>
      <c r="I36" s="171">
        <f t="shared" si="7"/>
        <v>9.5633756924079494E-2</v>
      </c>
      <c r="J36" s="170">
        <f t="shared" si="8"/>
        <v>7.0733383352148821E-2</v>
      </c>
    </row>
    <row r="37" spans="2:10" x14ac:dyDescent="0.25">
      <c r="B37" s="153" t="s">
        <v>45</v>
      </c>
      <c r="C37" s="174"/>
      <c r="D37" s="174"/>
      <c r="E37" s="174"/>
      <c r="F37" s="174"/>
      <c r="G37" s="174"/>
      <c r="H37" s="175"/>
      <c r="I37" s="175"/>
      <c r="J37" s="175"/>
    </row>
    <row r="38" spans="2:10" x14ac:dyDescent="0.25">
      <c r="B38" s="154" t="s">
        <v>68</v>
      </c>
      <c r="C38" s="176">
        <v>129622</v>
      </c>
      <c r="D38" s="176">
        <v>102187</v>
      </c>
      <c r="E38" s="176">
        <v>133462</v>
      </c>
      <c r="F38" s="176">
        <v>142059</v>
      </c>
      <c r="G38" s="176">
        <v>146652</v>
      </c>
      <c r="H38" s="177">
        <f t="shared" ref="H38:H50" si="9">IFERROR(G38/F38-1,"-")</f>
        <v>3.2331636855109425E-2</v>
      </c>
      <c r="I38" s="177">
        <f t="shared" ref="I38:I50" si="10">IFERROR(G38/C38-1,"-")</f>
        <v>0.13138201848451647</v>
      </c>
      <c r="J38" s="177">
        <f t="shared" ref="J38:J50" si="11">G38/G$10</f>
        <v>0.25708035031869464</v>
      </c>
    </row>
    <row r="39" spans="2:10" x14ac:dyDescent="0.25">
      <c r="B39" s="157" t="s">
        <v>97</v>
      </c>
      <c r="C39" s="158">
        <v>11594</v>
      </c>
      <c r="D39" s="158">
        <v>8315</v>
      </c>
      <c r="E39" s="158">
        <v>10513</v>
      </c>
      <c r="F39" s="158">
        <v>10987</v>
      </c>
      <c r="G39" s="158">
        <v>10782</v>
      </c>
      <c r="H39" s="159">
        <f t="shared" si="9"/>
        <v>-1.8658414489851616E-2</v>
      </c>
      <c r="I39" s="160">
        <f t="shared" si="10"/>
        <v>-7.0036225633948623E-2</v>
      </c>
      <c r="J39" s="159">
        <f t="shared" si="11"/>
        <v>1.8900801469711737E-2</v>
      </c>
    </row>
    <row r="40" spans="2:10" x14ac:dyDescent="0.25">
      <c r="B40" s="162" t="s">
        <v>103</v>
      </c>
      <c r="C40" s="163">
        <v>4940</v>
      </c>
      <c r="D40" s="163">
        <v>3017</v>
      </c>
      <c r="E40" s="163">
        <v>3332</v>
      </c>
      <c r="F40" s="163">
        <v>4846</v>
      </c>
      <c r="G40" s="163">
        <v>4334</v>
      </c>
      <c r="H40" s="164">
        <f t="shared" si="9"/>
        <v>-0.10565414775072224</v>
      </c>
      <c r="I40" s="165">
        <f t="shared" si="10"/>
        <v>-0.12267206477732795</v>
      </c>
      <c r="J40" s="164">
        <f t="shared" si="11"/>
        <v>7.5974841003274597E-3</v>
      </c>
    </row>
    <row r="41" spans="2:10" x14ac:dyDescent="0.25">
      <c r="B41" s="162" t="s">
        <v>100</v>
      </c>
      <c r="C41" s="163">
        <v>6654</v>
      </c>
      <c r="D41" s="163">
        <v>5298</v>
      </c>
      <c r="E41" s="163">
        <v>7181</v>
      </c>
      <c r="F41" s="163">
        <v>6141</v>
      </c>
      <c r="G41" s="163">
        <v>6448</v>
      </c>
      <c r="H41" s="164">
        <f t="shared" si="9"/>
        <v>4.9991858003582523E-2</v>
      </c>
      <c r="I41" s="165">
        <f t="shared" si="10"/>
        <v>-3.0958821761346567E-2</v>
      </c>
      <c r="J41" s="164">
        <f t="shared" si="11"/>
        <v>1.1303317369384277E-2</v>
      </c>
    </row>
    <row r="42" spans="2:10" x14ac:dyDescent="0.25">
      <c r="B42" s="157" t="s">
        <v>107</v>
      </c>
      <c r="C42" s="158">
        <v>118028</v>
      </c>
      <c r="D42" s="158">
        <v>93872</v>
      </c>
      <c r="E42" s="158">
        <v>122949</v>
      </c>
      <c r="F42" s="158">
        <v>131072</v>
      </c>
      <c r="G42" s="158">
        <v>135870</v>
      </c>
      <c r="H42" s="159">
        <f t="shared" si="9"/>
        <v>3.66058349609375E-2</v>
      </c>
      <c r="I42" s="160">
        <f t="shared" si="10"/>
        <v>0.15116751957162711</v>
      </c>
      <c r="J42" s="159">
        <f t="shared" si="11"/>
        <v>0.2381795488489829</v>
      </c>
    </row>
    <row r="43" spans="2:10" x14ac:dyDescent="0.25">
      <c r="B43" s="162" t="s">
        <v>110</v>
      </c>
      <c r="C43" s="163">
        <v>65325</v>
      </c>
      <c r="D43" s="163">
        <v>43972</v>
      </c>
      <c r="E43" s="163">
        <v>68112</v>
      </c>
      <c r="F43" s="163">
        <v>71602</v>
      </c>
      <c r="G43" s="163">
        <v>74208</v>
      </c>
      <c r="H43" s="164">
        <f t="shared" si="9"/>
        <v>3.6395631406944018E-2</v>
      </c>
      <c r="I43" s="165">
        <f t="shared" si="10"/>
        <v>0.13598163030998855</v>
      </c>
      <c r="J43" s="164">
        <f t="shared" si="11"/>
        <v>0.13008631751663594</v>
      </c>
    </row>
    <row r="44" spans="2:10" x14ac:dyDescent="0.25">
      <c r="B44" s="162" t="s">
        <v>113</v>
      </c>
      <c r="C44" s="163">
        <v>5279</v>
      </c>
      <c r="D44" s="163">
        <v>4578</v>
      </c>
      <c r="E44" s="163">
        <v>3797</v>
      </c>
      <c r="F44" s="163">
        <v>4582</v>
      </c>
      <c r="G44" s="163">
        <v>4857</v>
      </c>
      <c r="H44" s="164">
        <f t="shared" si="9"/>
        <v>6.001745962461813E-2</v>
      </c>
      <c r="I44" s="165">
        <f t="shared" si="10"/>
        <v>-7.9939382458799058E-2</v>
      </c>
      <c r="J44" s="164">
        <f t="shared" si="11"/>
        <v>8.514300940306984E-3</v>
      </c>
    </row>
    <row r="45" spans="2:10" x14ac:dyDescent="0.25">
      <c r="B45" s="162" t="s">
        <v>116</v>
      </c>
      <c r="C45" s="163">
        <v>2300</v>
      </c>
      <c r="D45" s="163">
        <v>2859</v>
      </c>
      <c r="E45" s="163">
        <v>3111</v>
      </c>
      <c r="F45" s="163">
        <v>3425</v>
      </c>
      <c r="G45" s="163">
        <v>3183</v>
      </c>
      <c r="H45" s="164">
        <f t="shared" si="9"/>
        <v>-7.0656934306569386E-2</v>
      </c>
      <c r="I45" s="165">
        <f t="shared" si="10"/>
        <v>0.38391304347826094</v>
      </c>
      <c r="J45" s="164">
        <f t="shared" si="11"/>
        <v>5.5797858540245276E-3</v>
      </c>
    </row>
    <row r="46" spans="2:10" x14ac:dyDescent="0.25">
      <c r="B46" s="162" t="s">
        <v>123</v>
      </c>
      <c r="C46" s="163">
        <v>5538</v>
      </c>
      <c r="D46" s="163">
        <v>7622</v>
      </c>
      <c r="E46" s="163">
        <v>5171</v>
      </c>
      <c r="F46" s="163">
        <v>6460</v>
      </c>
      <c r="G46" s="163">
        <v>7247</v>
      </c>
      <c r="H46" s="164">
        <f t="shared" si="9"/>
        <v>0.12182662538699685</v>
      </c>
      <c r="I46" s="165">
        <f t="shared" si="10"/>
        <v>0.30859516070783677</v>
      </c>
      <c r="J46" s="164">
        <f t="shared" si="11"/>
        <v>1.2703961069467719E-2</v>
      </c>
    </row>
    <row r="47" spans="2:10" x14ac:dyDescent="0.25">
      <c r="B47" s="162" t="s">
        <v>119</v>
      </c>
      <c r="C47" s="163">
        <v>4373</v>
      </c>
      <c r="D47" s="163">
        <v>5467</v>
      </c>
      <c r="E47" s="163">
        <v>4578</v>
      </c>
      <c r="F47" s="163">
        <v>5249</v>
      </c>
      <c r="G47" s="163">
        <v>4872</v>
      </c>
      <c r="H47" s="164">
        <f t="shared" si="9"/>
        <v>-7.1823204419889541E-2</v>
      </c>
      <c r="I47" s="165">
        <f t="shared" si="10"/>
        <v>0.11410930711182266</v>
      </c>
      <c r="J47" s="164">
        <f t="shared" si="11"/>
        <v>8.5405958783561099E-3</v>
      </c>
    </row>
    <row r="48" spans="2:10" x14ac:dyDescent="0.25">
      <c r="B48" s="162" t="s">
        <v>128</v>
      </c>
      <c r="C48" s="163">
        <v>2034</v>
      </c>
      <c r="D48" s="163">
        <v>2522</v>
      </c>
      <c r="E48" s="163">
        <v>2265</v>
      </c>
      <c r="F48" s="163">
        <v>2162</v>
      </c>
      <c r="G48" s="163">
        <v>1727</v>
      </c>
      <c r="H48" s="164">
        <f t="shared" si="9"/>
        <v>-0.20120259019426456</v>
      </c>
      <c r="I48" s="165">
        <f t="shared" si="10"/>
        <v>-0.15093411996066863</v>
      </c>
      <c r="J48" s="164">
        <f t="shared" si="11"/>
        <v>3.0274238673893682E-3</v>
      </c>
    </row>
    <row r="49" spans="2:10" x14ac:dyDescent="0.25">
      <c r="B49" s="162" t="s">
        <v>131</v>
      </c>
      <c r="C49" s="163">
        <v>4008</v>
      </c>
      <c r="D49" s="163">
        <v>1740</v>
      </c>
      <c r="E49" s="163">
        <v>2301</v>
      </c>
      <c r="F49" s="163">
        <v>2651</v>
      </c>
      <c r="G49" s="163">
        <v>2162</v>
      </c>
      <c r="H49" s="164">
        <f t="shared" si="9"/>
        <v>-0.18445869483213884</v>
      </c>
      <c r="I49" s="165">
        <f t="shared" si="10"/>
        <v>-0.46057884231536927</v>
      </c>
      <c r="J49" s="164">
        <f t="shared" si="11"/>
        <v>3.7899770708140212E-3</v>
      </c>
    </row>
    <row r="50" spans="2:10" x14ac:dyDescent="0.25">
      <c r="B50" s="168" t="s">
        <v>145</v>
      </c>
      <c r="C50" s="169">
        <f>C42-SUM(C43:C49)</f>
        <v>29171</v>
      </c>
      <c r="D50" s="169">
        <f>D42-SUM(D43:D49)</f>
        <v>25112</v>
      </c>
      <c r="E50" s="169">
        <f>E42-SUM(E43:E49)</f>
        <v>33614</v>
      </c>
      <c r="F50" s="169">
        <f>F42-SUM(F43:F49)</f>
        <v>34941</v>
      </c>
      <c r="G50" s="169">
        <f>G42-SUM(G43:G49)</f>
        <v>37614</v>
      </c>
      <c r="H50" s="170">
        <f t="shared" si="9"/>
        <v>7.6500386365587758E-2</v>
      </c>
      <c r="I50" s="171">
        <f t="shared" si="10"/>
        <v>0.28943128449487499</v>
      </c>
      <c r="J50" s="170">
        <f t="shared" si="11"/>
        <v>6.593718665198825E-2</v>
      </c>
    </row>
    <row r="51" spans="2:10" x14ac:dyDescent="0.25">
      <c r="B51" s="153" t="s">
        <v>46</v>
      </c>
      <c r="C51" s="174"/>
      <c r="D51" s="174"/>
      <c r="E51" s="174"/>
      <c r="F51" s="174"/>
      <c r="G51" s="174"/>
      <c r="H51" s="175"/>
      <c r="I51" s="175"/>
      <c r="J51" s="175"/>
    </row>
    <row r="52" spans="2:10" x14ac:dyDescent="0.25">
      <c r="B52" s="154" t="s">
        <v>68</v>
      </c>
      <c r="C52" s="176">
        <v>4013</v>
      </c>
      <c r="D52" s="176">
        <v>3543</v>
      </c>
      <c r="E52" s="176">
        <v>3705</v>
      </c>
      <c r="F52" s="176">
        <v>4644</v>
      </c>
      <c r="G52" s="176">
        <v>4440</v>
      </c>
      <c r="H52" s="177">
        <f t="shared" ref="H52:H64" si="12">IFERROR(G52/F52-1,"-")</f>
        <v>-4.3927648578811374E-2</v>
      </c>
      <c r="I52" s="177">
        <f t="shared" ref="I52:I64" si="13">IFERROR(G52/C52-1,"-")</f>
        <v>0.10640418639421889</v>
      </c>
      <c r="J52" s="177">
        <f t="shared" ref="J52:J64" si="14">G52/G$10</f>
        <v>7.7833016625412834E-3</v>
      </c>
    </row>
    <row r="53" spans="2:10" x14ac:dyDescent="0.25">
      <c r="B53" s="157" t="s">
        <v>97</v>
      </c>
      <c r="C53" s="158">
        <v>920</v>
      </c>
      <c r="D53" s="158">
        <v>655</v>
      </c>
      <c r="E53" s="158">
        <v>662</v>
      </c>
      <c r="F53" s="158">
        <v>1117</v>
      </c>
      <c r="G53" s="158">
        <v>1125</v>
      </c>
      <c r="H53" s="159">
        <f t="shared" si="12"/>
        <v>7.1620411817368002E-3</v>
      </c>
      <c r="I53" s="160">
        <f t="shared" si="13"/>
        <v>0.22282608695652173</v>
      </c>
      <c r="J53" s="159">
        <f t="shared" si="14"/>
        <v>1.9721203536844467E-3</v>
      </c>
    </row>
    <row r="54" spans="2:10" x14ac:dyDescent="0.25">
      <c r="B54" s="162" t="s">
        <v>103</v>
      </c>
      <c r="C54" s="163">
        <v>311</v>
      </c>
      <c r="D54" s="163">
        <v>347</v>
      </c>
      <c r="E54" s="163">
        <v>406</v>
      </c>
      <c r="F54" s="163">
        <v>649</v>
      </c>
      <c r="G54" s="163">
        <v>804</v>
      </c>
      <c r="H54" s="164">
        <f t="shared" si="12"/>
        <v>0.23882896764252703</v>
      </c>
      <c r="I54" s="165">
        <f t="shared" si="13"/>
        <v>1.585209003215434</v>
      </c>
      <c r="J54" s="164">
        <f t="shared" si="14"/>
        <v>1.4094086794331512E-3</v>
      </c>
    </row>
    <row r="55" spans="2:10" x14ac:dyDescent="0.25">
      <c r="B55" s="162" t="s">
        <v>100</v>
      </c>
      <c r="C55" s="163">
        <v>609</v>
      </c>
      <c r="D55" s="163">
        <v>308</v>
      </c>
      <c r="E55" s="163">
        <v>256</v>
      </c>
      <c r="F55" s="163">
        <v>468</v>
      </c>
      <c r="G55" s="163">
        <v>321</v>
      </c>
      <c r="H55" s="164">
        <f t="shared" si="12"/>
        <v>-0.3141025641025641</v>
      </c>
      <c r="I55" s="165">
        <f t="shared" si="13"/>
        <v>-0.47290640394088668</v>
      </c>
      <c r="J55" s="164">
        <f t="shared" si="14"/>
        <v>5.6271167425129545E-4</v>
      </c>
    </row>
    <row r="56" spans="2:10" x14ac:dyDescent="0.25">
      <c r="B56" s="157" t="s">
        <v>107</v>
      </c>
      <c r="C56" s="158">
        <v>3093</v>
      </c>
      <c r="D56" s="158">
        <v>2888</v>
      </c>
      <c r="E56" s="158">
        <v>3043</v>
      </c>
      <c r="F56" s="158">
        <v>3527</v>
      </c>
      <c r="G56" s="158">
        <v>3315</v>
      </c>
      <c r="H56" s="159">
        <f t="shared" si="12"/>
        <v>-6.0107740289197631E-2</v>
      </c>
      <c r="I56" s="160">
        <f t="shared" si="13"/>
        <v>7.1774975751697445E-2</v>
      </c>
      <c r="J56" s="159">
        <f t="shared" si="14"/>
        <v>5.8111813088568363E-3</v>
      </c>
    </row>
    <row r="57" spans="2:10" x14ac:dyDescent="0.25">
      <c r="B57" s="162" t="s">
        <v>110</v>
      </c>
      <c r="C57" s="163">
        <v>1023</v>
      </c>
      <c r="D57" s="163">
        <v>887</v>
      </c>
      <c r="E57" s="163">
        <v>1071</v>
      </c>
      <c r="F57" s="163">
        <v>983</v>
      </c>
      <c r="G57" s="163">
        <v>1149</v>
      </c>
      <c r="H57" s="164">
        <f t="shared" si="12"/>
        <v>0.16887080366225837</v>
      </c>
      <c r="I57" s="165">
        <f t="shared" si="13"/>
        <v>0.12316715542521983</v>
      </c>
      <c r="J57" s="164">
        <f t="shared" si="14"/>
        <v>2.0141922545630483E-3</v>
      </c>
    </row>
    <row r="58" spans="2:10" x14ac:dyDescent="0.25">
      <c r="B58" s="162" t="s">
        <v>113</v>
      </c>
      <c r="C58" s="163">
        <v>971</v>
      </c>
      <c r="D58" s="163">
        <v>814</v>
      </c>
      <c r="E58" s="163">
        <v>608</v>
      </c>
      <c r="F58" s="163">
        <v>740</v>
      </c>
      <c r="G58" s="163">
        <v>655</v>
      </c>
      <c r="H58" s="164">
        <f t="shared" si="12"/>
        <v>-0.11486486486486491</v>
      </c>
      <c r="I58" s="165">
        <f t="shared" si="13"/>
        <v>-0.32543769309989701</v>
      </c>
      <c r="J58" s="164">
        <f t="shared" si="14"/>
        <v>1.1482122948118334E-3</v>
      </c>
    </row>
    <row r="59" spans="2:10" x14ac:dyDescent="0.25">
      <c r="B59" s="162" t="s">
        <v>116</v>
      </c>
      <c r="C59" s="163">
        <v>105</v>
      </c>
      <c r="D59" s="163">
        <v>355</v>
      </c>
      <c r="E59" s="163">
        <v>306</v>
      </c>
      <c r="F59" s="163">
        <v>297</v>
      </c>
      <c r="G59" s="163">
        <v>274</v>
      </c>
      <c r="H59" s="164">
        <f t="shared" si="12"/>
        <v>-7.7441077441077422E-2</v>
      </c>
      <c r="I59" s="165">
        <f t="shared" si="13"/>
        <v>1.6095238095238096</v>
      </c>
      <c r="J59" s="164">
        <f t="shared" si="14"/>
        <v>4.8032086836403412E-4</v>
      </c>
    </row>
    <row r="60" spans="2:10" x14ac:dyDescent="0.25">
      <c r="B60" s="162" t="s">
        <v>123</v>
      </c>
      <c r="C60" s="163">
        <v>61</v>
      </c>
      <c r="D60" s="163">
        <v>61</v>
      </c>
      <c r="E60" s="163">
        <v>118</v>
      </c>
      <c r="F60" s="163">
        <v>144</v>
      </c>
      <c r="G60" s="163">
        <v>110</v>
      </c>
      <c r="H60" s="164">
        <f t="shared" si="12"/>
        <v>-0.23611111111111116</v>
      </c>
      <c r="I60" s="165">
        <f t="shared" si="13"/>
        <v>0.80327868852459017</v>
      </c>
      <c r="J60" s="164">
        <f t="shared" si="14"/>
        <v>1.9282954569359035E-4</v>
      </c>
    </row>
    <row r="61" spans="2:10" x14ac:dyDescent="0.25">
      <c r="B61" s="162" t="s">
        <v>119</v>
      </c>
      <c r="C61" s="163">
        <v>44</v>
      </c>
      <c r="D61" s="163">
        <v>73</v>
      </c>
      <c r="E61" s="163">
        <v>14</v>
      </c>
      <c r="F61" s="163">
        <v>75</v>
      </c>
      <c r="G61" s="163">
        <v>91</v>
      </c>
      <c r="H61" s="164">
        <f t="shared" si="12"/>
        <v>0.21333333333333337</v>
      </c>
      <c r="I61" s="165">
        <f t="shared" si="13"/>
        <v>1.0681818181818183</v>
      </c>
      <c r="J61" s="164">
        <f t="shared" si="14"/>
        <v>1.5952262416469746E-4</v>
      </c>
    </row>
    <row r="62" spans="2:10" x14ac:dyDescent="0.25">
      <c r="B62" s="162" t="s">
        <v>128</v>
      </c>
      <c r="C62" s="163">
        <v>8</v>
      </c>
      <c r="D62" s="163">
        <v>5</v>
      </c>
      <c r="E62" s="163">
        <v>8</v>
      </c>
      <c r="F62" s="163">
        <v>17</v>
      </c>
      <c r="G62" s="163">
        <v>4</v>
      </c>
      <c r="H62" s="164">
        <f t="shared" si="12"/>
        <v>-0.76470588235294112</v>
      </c>
      <c r="I62" s="165">
        <f t="shared" si="13"/>
        <v>-0.5</v>
      </c>
      <c r="J62" s="164">
        <f t="shared" si="14"/>
        <v>7.0119834797669213E-6</v>
      </c>
    </row>
    <row r="63" spans="2:10" x14ac:dyDescent="0.25">
      <c r="B63" s="162" t="s">
        <v>131</v>
      </c>
      <c r="C63" s="163">
        <v>20</v>
      </c>
      <c r="D63" s="163">
        <v>21</v>
      </c>
      <c r="E63" s="163">
        <v>13</v>
      </c>
      <c r="F63" s="163">
        <v>16</v>
      </c>
      <c r="G63" s="163">
        <v>8</v>
      </c>
      <c r="H63" s="164">
        <f t="shared" si="12"/>
        <v>-0.5</v>
      </c>
      <c r="I63" s="165">
        <f t="shared" si="13"/>
        <v>-0.6</v>
      </c>
      <c r="J63" s="164">
        <f t="shared" si="14"/>
        <v>1.4023966959533843E-5</v>
      </c>
    </row>
    <row r="64" spans="2:10" x14ac:dyDescent="0.25">
      <c r="B64" s="168" t="s">
        <v>145</v>
      </c>
      <c r="C64" s="169">
        <f>C56-SUM(C57:C63)</f>
        <v>861</v>
      </c>
      <c r="D64" s="169">
        <f>D56-SUM(D57:D63)</f>
        <v>672</v>
      </c>
      <c r="E64" s="169">
        <f>E56-SUM(E57:E63)</f>
        <v>905</v>
      </c>
      <c r="F64" s="169">
        <f>F56-SUM(F57:F63)</f>
        <v>1255</v>
      </c>
      <c r="G64" s="169">
        <f>G56-SUM(G57:G63)</f>
        <v>1024</v>
      </c>
      <c r="H64" s="170">
        <f t="shared" si="12"/>
        <v>-0.18406374501992029</v>
      </c>
      <c r="I64" s="171">
        <f t="shared" si="13"/>
        <v>0.18931475029036005</v>
      </c>
      <c r="J64" s="170">
        <f t="shared" si="14"/>
        <v>1.7950677708203318E-3</v>
      </c>
    </row>
    <row r="65" spans="2:10" x14ac:dyDescent="0.25">
      <c r="B65" s="153" t="s">
        <v>47</v>
      </c>
      <c r="C65" s="174"/>
      <c r="D65" s="174"/>
      <c r="E65" s="174"/>
      <c r="F65" s="174"/>
      <c r="G65" s="174"/>
      <c r="H65" s="175"/>
      <c r="I65" s="175"/>
      <c r="J65" s="175"/>
    </row>
    <row r="66" spans="2:10" x14ac:dyDescent="0.25">
      <c r="B66" s="154" t="s">
        <v>68</v>
      </c>
      <c r="C66" s="176">
        <v>14352</v>
      </c>
      <c r="D66" s="176">
        <v>14701</v>
      </c>
      <c r="E66" s="176">
        <v>16163</v>
      </c>
      <c r="F66" s="176">
        <v>19106</v>
      </c>
      <c r="G66" s="176">
        <v>27860</v>
      </c>
      <c r="H66" s="177">
        <f t="shared" ref="H66:H78" si="15">IFERROR(G66/F66-1,"-")</f>
        <v>0.45818067622736303</v>
      </c>
      <c r="I66" s="177">
        <f t="shared" ref="I66:I78" si="16">IFERROR(G66/C66-1,"-")</f>
        <v>0.94119286510590849</v>
      </c>
      <c r="J66" s="177">
        <f t="shared" ref="J66:J78" si="17">G66/G$10</f>
        <v>4.8838464936576606E-2</v>
      </c>
    </row>
    <row r="67" spans="2:10" x14ac:dyDescent="0.25">
      <c r="B67" s="157" t="s">
        <v>97</v>
      </c>
      <c r="C67" s="158">
        <v>3812</v>
      </c>
      <c r="D67" s="158">
        <v>4760</v>
      </c>
      <c r="E67" s="158">
        <v>1317</v>
      </c>
      <c r="F67" s="158">
        <v>1873</v>
      </c>
      <c r="G67" s="158">
        <v>5408</v>
      </c>
      <c r="H67" s="159">
        <f t="shared" si="15"/>
        <v>1.8873465029364658</v>
      </c>
      <c r="I67" s="160">
        <f t="shared" si="16"/>
        <v>0.41867785939139557</v>
      </c>
      <c r="J67" s="159">
        <f t="shared" si="17"/>
        <v>9.4802016646448779E-3</v>
      </c>
    </row>
    <row r="68" spans="2:10" x14ac:dyDescent="0.25">
      <c r="B68" s="162" t="s">
        <v>103</v>
      </c>
      <c r="C68" s="163">
        <v>2220</v>
      </c>
      <c r="D68" s="163">
        <v>3722</v>
      </c>
      <c r="E68" s="163">
        <v>339</v>
      </c>
      <c r="F68" s="163">
        <v>132</v>
      </c>
      <c r="G68" s="163">
        <v>3070</v>
      </c>
      <c r="H68" s="164">
        <f t="shared" si="15"/>
        <v>22.257575757575758</v>
      </c>
      <c r="I68" s="165">
        <f t="shared" si="16"/>
        <v>0.38288288288288297</v>
      </c>
      <c r="J68" s="164">
        <f t="shared" si="17"/>
        <v>5.3816973207211124E-3</v>
      </c>
    </row>
    <row r="69" spans="2:10" x14ac:dyDescent="0.25">
      <c r="B69" s="162" t="s">
        <v>100</v>
      </c>
      <c r="C69" s="163">
        <v>1592</v>
      </c>
      <c r="D69" s="163">
        <v>1038</v>
      </c>
      <c r="E69" s="163">
        <v>978</v>
      </c>
      <c r="F69" s="163">
        <v>1741</v>
      </c>
      <c r="G69" s="163">
        <v>2338</v>
      </c>
      <c r="H69" s="164">
        <f t="shared" si="15"/>
        <v>0.34290637564618032</v>
      </c>
      <c r="I69" s="165">
        <f t="shared" si="16"/>
        <v>0.46859296482412049</v>
      </c>
      <c r="J69" s="164">
        <f t="shared" si="17"/>
        <v>4.0985043439237655E-3</v>
      </c>
    </row>
    <row r="70" spans="2:10" x14ac:dyDescent="0.25">
      <c r="B70" s="157" t="s">
        <v>107</v>
      </c>
      <c r="C70" s="158">
        <v>10540</v>
      </c>
      <c r="D70" s="158">
        <v>9941</v>
      </c>
      <c r="E70" s="158">
        <v>14846</v>
      </c>
      <c r="F70" s="158">
        <v>17233</v>
      </c>
      <c r="G70" s="158">
        <v>22452</v>
      </c>
      <c r="H70" s="159">
        <f t="shared" si="15"/>
        <v>0.30284918470376598</v>
      </c>
      <c r="I70" s="160">
        <f t="shared" si="16"/>
        <v>1.130170777988615</v>
      </c>
      <c r="J70" s="159">
        <f t="shared" si="17"/>
        <v>3.9358263271931732E-2</v>
      </c>
    </row>
    <row r="71" spans="2:10" x14ac:dyDescent="0.25">
      <c r="B71" s="162" t="s">
        <v>110</v>
      </c>
      <c r="C71" s="163">
        <v>4173</v>
      </c>
      <c r="D71" s="163">
        <v>4955</v>
      </c>
      <c r="E71" s="163">
        <v>6243</v>
      </c>
      <c r="F71" s="163">
        <v>5025</v>
      </c>
      <c r="G71" s="163">
        <v>8352</v>
      </c>
      <c r="H71" s="164">
        <f t="shared" si="15"/>
        <v>0.66208955223880595</v>
      </c>
      <c r="I71" s="165">
        <f t="shared" si="16"/>
        <v>1.0014378145219265</v>
      </c>
      <c r="J71" s="164">
        <f t="shared" si="17"/>
        <v>1.4641021505753332E-2</v>
      </c>
    </row>
    <row r="72" spans="2:10" x14ac:dyDescent="0.25">
      <c r="B72" s="162" t="s">
        <v>113</v>
      </c>
      <c r="C72" s="163">
        <v>1605</v>
      </c>
      <c r="D72" s="163">
        <v>1083</v>
      </c>
      <c r="E72" s="163">
        <v>445</v>
      </c>
      <c r="F72" s="163">
        <v>879</v>
      </c>
      <c r="G72" s="163">
        <v>1231</v>
      </c>
      <c r="H72" s="164">
        <f t="shared" si="15"/>
        <v>0.40045506257110364</v>
      </c>
      <c r="I72" s="165">
        <f t="shared" si="16"/>
        <v>-0.23302180685358254</v>
      </c>
      <c r="J72" s="164">
        <f t="shared" si="17"/>
        <v>2.1579379158982699E-3</v>
      </c>
    </row>
    <row r="73" spans="2:10" x14ac:dyDescent="0.25">
      <c r="B73" s="162" t="s">
        <v>116</v>
      </c>
      <c r="C73" s="163">
        <v>1541</v>
      </c>
      <c r="D73" s="163">
        <v>951</v>
      </c>
      <c r="E73" s="163">
        <v>3483</v>
      </c>
      <c r="F73" s="163">
        <v>4362</v>
      </c>
      <c r="G73" s="163">
        <v>4324</v>
      </c>
      <c r="H73" s="164">
        <f t="shared" si="15"/>
        <v>-8.7116001834021128E-3</v>
      </c>
      <c r="I73" s="165">
        <f t="shared" si="16"/>
        <v>1.8059701492537314</v>
      </c>
      <c r="J73" s="164">
        <f t="shared" si="17"/>
        <v>7.5799541416280425E-3</v>
      </c>
    </row>
    <row r="74" spans="2:10" x14ac:dyDescent="0.25">
      <c r="B74" s="162" t="s">
        <v>123</v>
      </c>
      <c r="C74" s="163">
        <v>176</v>
      </c>
      <c r="D74" s="163">
        <v>1092</v>
      </c>
      <c r="E74" s="163">
        <v>280</v>
      </c>
      <c r="F74" s="163">
        <v>418</v>
      </c>
      <c r="G74" s="163">
        <v>1121</v>
      </c>
      <c r="H74" s="164">
        <f t="shared" si="15"/>
        <v>1.6818181818181817</v>
      </c>
      <c r="I74" s="165">
        <f t="shared" si="16"/>
        <v>5.3693181818181817</v>
      </c>
      <c r="J74" s="164">
        <f t="shared" si="17"/>
        <v>1.96510837020468E-3</v>
      </c>
    </row>
    <row r="75" spans="2:10" x14ac:dyDescent="0.25">
      <c r="B75" s="162" t="s">
        <v>119</v>
      </c>
      <c r="C75" s="163">
        <v>268</v>
      </c>
      <c r="D75" s="163">
        <v>267</v>
      </c>
      <c r="E75" s="163">
        <v>213</v>
      </c>
      <c r="F75" s="163">
        <v>304</v>
      </c>
      <c r="G75" s="163">
        <v>590</v>
      </c>
      <c r="H75" s="164">
        <f t="shared" si="15"/>
        <v>0.94078947368421062</v>
      </c>
      <c r="I75" s="165">
        <f t="shared" si="16"/>
        <v>1.2014925373134329</v>
      </c>
      <c r="J75" s="164">
        <f t="shared" si="17"/>
        <v>1.0342675632656209E-3</v>
      </c>
    </row>
    <row r="76" spans="2:10" x14ac:dyDescent="0.25">
      <c r="B76" s="162" t="s">
        <v>128</v>
      </c>
      <c r="C76" s="163">
        <v>360</v>
      </c>
      <c r="D76" s="163">
        <v>110</v>
      </c>
      <c r="E76" s="163">
        <v>352</v>
      </c>
      <c r="F76" s="163">
        <v>284</v>
      </c>
      <c r="G76" s="163">
        <v>256</v>
      </c>
      <c r="H76" s="164">
        <f t="shared" si="15"/>
        <v>-9.8591549295774628E-2</v>
      </c>
      <c r="I76" s="165">
        <f t="shared" si="16"/>
        <v>-0.28888888888888886</v>
      </c>
      <c r="J76" s="164">
        <f t="shared" si="17"/>
        <v>4.4876694270508296E-4</v>
      </c>
    </row>
    <row r="77" spans="2:10" x14ac:dyDescent="0.25">
      <c r="B77" s="162" t="s">
        <v>131</v>
      </c>
      <c r="C77" s="163">
        <v>292</v>
      </c>
      <c r="D77" s="163">
        <v>55</v>
      </c>
      <c r="E77" s="163">
        <v>48</v>
      </c>
      <c r="F77" s="163">
        <v>95</v>
      </c>
      <c r="G77" s="163">
        <v>150</v>
      </c>
      <c r="H77" s="164">
        <f t="shared" si="15"/>
        <v>0.57894736842105265</v>
      </c>
      <c r="I77" s="165">
        <f t="shared" si="16"/>
        <v>-0.48630136986301364</v>
      </c>
      <c r="J77" s="164">
        <f t="shared" si="17"/>
        <v>2.6294938049125955E-4</v>
      </c>
    </row>
    <row r="78" spans="2:10" x14ac:dyDescent="0.25">
      <c r="B78" s="168" t="s">
        <v>145</v>
      </c>
      <c r="C78" s="169">
        <f>C70-SUM(C71:C77)</f>
        <v>2125</v>
      </c>
      <c r="D78" s="169">
        <f>D70-SUM(D71:D77)</f>
        <v>1428</v>
      </c>
      <c r="E78" s="169">
        <f>E70-SUM(E71:E77)</f>
        <v>3782</v>
      </c>
      <c r="F78" s="169">
        <f>F70-SUM(F71:F77)</f>
        <v>5866</v>
      </c>
      <c r="G78" s="169">
        <f>G70-SUM(G71:G77)</f>
        <v>6428</v>
      </c>
      <c r="H78" s="170">
        <f t="shared" si="15"/>
        <v>9.5806341629730563E-2</v>
      </c>
      <c r="I78" s="171">
        <f t="shared" si="16"/>
        <v>2.024941176470588</v>
      </c>
      <c r="J78" s="170">
        <f t="shared" si="17"/>
        <v>1.1268257451985442E-2</v>
      </c>
    </row>
    <row r="79" spans="2:10" x14ac:dyDescent="0.25">
      <c r="B79" s="153" t="s">
        <v>48</v>
      </c>
      <c r="C79" s="174"/>
      <c r="D79" s="174"/>
      <c r="E79" s="174"/>
      <c r="F79" s="174"/>
      <c r="G79" s="174"/>
      <c r="H79" s="175"/>
      <c r="I79" s="175"/>
      <c r="J79" s="175"/>
    </row>
    <row r="80" spans="2:10" x14ac:dyDescent="0.25">
      <c r="B80" s="154" t="s">
        <v>68</v>
      </c>
      <c r="C80" s="176">
        <v>77618</v>
      </c>
      <c r="D80" s="176">
        <v>58767</v>
      </c>
      <c r="E80" s="176">
        <v>73725</v>
      </c>
      <c r="F80" s="176">
        <v>81280</v>
      </c>
      <c r="G80" s="176">
        <v>93990</v>
      </c>
      <c r="H80" s="177">
        <f t="shared" ref="H80:H92" si="18">IFERROR(G80/F80-1,"-")</f>
        <v>0.15637303149606296</v>
      </c>
      <c r="I80" s="177">
        <f t="shared" ref="I80:I92" si="19">IFERROR(G80/C80-1,"-")</f>
        <v>0.21093045427606993</v>
      </c>
      <c r="J80" s="177">
        <f t="shared" ref="J80:J92" si="20">G80/G$10</f>
        <v>0.16476408181582325</v>
      </c>
    </row>
    <row r="81" spans="2:10" x14ac:dyDescent="0.25">
      <c r="B81" s="157" t="s">
        <v>97</v>
      </c>
      <c r="C81" s="158">
        <v>31422</v>
      </c>
      <c r="D81" s="158">
        <v>26313</v>
      </c>
      <c r="E81" s="158">
        <v>33919</v>
      </c>
      <c r="F81" s="158">
        <v>29650</v>
      </c>
      <c r="G81" s="158">
        <v>33511</v>
      </c>
      <c r="H81" s="159">
        <f t="shared" si="18"/>
        <v>0.13021922428330512</v>
      </c>
      <c r="I81" s="160">
        <f t="shared" si="19"/>
        <v>6.6482082617274507E-2</v>
      </c>
      <c r="J81" s="159">
        <f t="shared" si="20"/>
        <v>5.8744644597617329E-2</v>
      </c>
    </row>
    <row r="82" spans="2:10" x14ac:dyDescent="0.25">
      <c r="B82" s="162" t="s">
        <v>103</v>
      </c>
      <c r="C82" s="163">
        <v>6626</v>
      </c>
      <c r="D82" s="163">
        <v>10331</v>
      </c>
      <c r="E82" s="163">
        <v>11235</v>
      </c>
      <c r="F82" s="163">
        <v>6821</v>
      </c>
      <c r="G82" s="163">
        <v>8344</v>
      </c>
      <c r="H82" s="164">
        <f t="shared" si="18"/>
        <v>0.22328104383521485</v>
      </c>
      <c r="I82" s="165">
        <f t="shared" si="19"/>
        <v>0.25928161786900095</v>
      </c>
      <c r="J82" s="164">
        <f t="shared" si="20"/>
        <v>1.4626997538793799E-2</v>
      </c>
    </row>
    <row r="83" spans="2:10" x14ac:dyDescent="0.25">
      <c r="B83" s="162" t="s">
        <v>100</v>
      </c>
      <c r="C83" s="163">
        <v>24796</v>
      </c>
      <c r="D83" s="163">
        <v>15982</v>
      </c>
      <c r="E83" s="163">
        <v>22684</v>
      </c>
      <c r="F83" s="163">
        <v>22829</v>
      </c>
      <c r="G83" s="163">
        <v>25167</v>
      </c>
      <c r="H83" s="164">
        <f t="shared" si="18"/>
        <v>0.10241359674098738</v>
      </c>
      <c r="I83" s="165">
        <f t="shared" si="19"/>
        <v>1.4962090659783822E-2</v>
      </c>
      <c r="J83" s="164">
        <f t="shared" si="20"/>
        <v>4.4117647058823532E-2</v>
      </c>
    </row>
    <row r="84" spans="2:10" x14ac:dyDescent="0.25">
      <c r="B84" s="157" t="s">
        <v>107</v>
      </c>
      <c r="C84" s="158">
        <v>46196</v>
      </c>
      <c r="D84" s="158">
        <v>32454</v>
      </c>
      <c r="E84" s="158">
        <v>39806</v>
      </c>
      <c r="F84" s="158">
        <v>51630</v>
      </c>
      <c r="G84" s="158">
        <v>60479</v>
      </c>
      <c r="H84" s="159">
        <f t="shared" si="18"/>
        <v>0.1713926012008522</v>
      </c>
      <c r="I84" s="160">
        <f t="shared" si="19"/>
        <v>0.30918261321326512</v>
      </c>
      <c r="J84" s="159">
        <f t="shared" si="20"/>
        <v>0.10601943721820592</v>
      </c>
    </row>
    <row r="85" spans="2:10" x14ac:dyDescent="0.25">
      <c r="B85" s="162" t="s">
        <v>110</v>
      </c>
      <c r="C85" s="163">
        <v>8071</v>
      </c>
      <c r="D85" s="163">
        <v>4595</v>
      </c>
      <c r="E85" s="163">
        <v>8377</v>
      </c>
      <c r="F85" s="163">
        <v>11393</v>
      </c>
      <c r="G85" s="163">
        <v>12978</v>
      </c>
      <c r="H85" s="164">
        <f t="shared" si="18"/>
        <v>0.13912051259545333</v>
      </c>
      <c r="I85" s="165">
        <f t="shared" si="19"/>
        <v>0.60797918473547274</v>
      </c>
      <c r="J85" s="164">
        <f t="shared" si="20"/>
        <v>2.2750380400103777E-2</v>
      </c>
    </row>
    <row r="86" spans="2:10" x14ac:dyDescent="0.25">
      <c r="B86" s="162" t="s">
        <v>113</v>
      </c>
      <c r="C86" s="163">
        <v>16236</v>
      </c>
      <c r="D86" s="163">
        <v>11137</v>
      </c>
      <c r="E86" s="163">
        <v>11583</v>
      </c>
      <c r="F86" s="163">
        <v>13286</v>
      </c>
      <c r="G86" s="163">
        <v>16010</v>
      </c>
      <c r="H86" s="164">
        <f t="shared" si="18"/>
        <v>0.20502784886346537</v>
      </c>
      <c r="I86" s="165">
        <f t="shared" si="19"/>
        <v>-1.3919684651391928E-2</v>
      </c>
      <c r="J86" s="164">
        <f t="shared" si="20"/>
        <v>2.8065463877767104E-2</v>
      </c>
    </row>
    <row r="87" spans="2:10" x14ac:dyDescent="0.25">
      <c r="B87" s="162" t="s">
        <v>116</v>
      </c>
      <c r="C87" s="163">
        <v>3045</v>
      </c>
      <c r="D87" s="163">
        <v>3193</v>
      </c>
      <c r="E87" s="163">
        <v>3143</v>
      </c>
      <c r="F87" s="163">
        <v>5624</v>
      </c>
      <c r="G87" s="163">
        <v>6818</v>
      </c>
      <c r="H87" s="164">
        <f t="shared" si="18"/>
        <v>0.21230440967283082</v>
      </c>
      <c r="I87" s="165">
        <f t="shared" si="19"/>
        <v>1.2390804597701148</v>
      </c>
      <c r="J87" s="164">
        <f t="shared" si="20"/>
        <v>1.1951925841262718E-2</v>
      </c>
    </row>
    <row r="88" spans="2:10" x14ac:dyDescent="0.25">
      <c r="B88" s="162" t="s">
        <v>123</v>
      </c>
      <c r="C88" s="163">
        <v>852</v>
      </c>
      <c r="D88" s="163">
        <v>1259</v>
      </c>
      <c r="E88" s="163">
        <v>1106</v>
      </c>
      <c r="F88" s="163">
        <v>1670</v>
      </c>
      <c r="G88" s="163">
        <v>2507</v>
      </c>
      <c r="H88" s="164">
        <f t="shared" si="18"/>
        <v>0.50119760479041919</v>
      </c>
      <c r="I88" s="165">
        <f t="shared" si="19"/>
        <v>1.942488262910798</v>
      </c>
      <c r="J88" s="164">
        <f t="shared" si="20"/>
        <v>4.3947606459439183E-3</v>
      </c>
    </row>
    <row r="89" spans="2:10" x14ac:dyDescent="0.25">
      <c r="B89" s="162" t="s">
        <v>119</v>
      </c>
      <c r="C89" s="163">
        <v>505</v>
      </c>
      <c r="D89" s="163">
        <v>1067</v>
      </c>
      <c r="E89" s="163">
        <v>498</v>
      </c>
      <c r="F89" s="163">
        <v>809</v>
      </c>
      <c r="G89" s="163">
        <v>1014</v>
      </c>
      <c r="H89" s="164">
        <f t="shared" si="18"/>
        <v>0.25339925834363419</v>
      </c>
      <c r="I89" s="165">
        <f t="shared" si="19"/>
        <v>1.0079207920792079</v>
      </c>
      <c r="J89" s="164">
        <f t="shared" si="20"/>
        <v>1.7775378121209146E-3</v>
      </c>
    </row>
    <row r="90" spans="2:10" x14ac:dyDescent="0.25">
      <c r="B90" s="162" t="s">
        <v>128</v>
      </c>
      <c r="C90" s="163">
        <v>786</v>
      </c>
      <c r="D90" s="163">
        <v>491</v>
      </c>
      <c r="E90" s="163">
        <v>960</v>
      </c>
      <c r="F90" s="163">
        <v>719</v>
      </c>
      <c r="G90" s="163">
        <v>675</v>
      </c>
      <c r="H90" s="164">
        <f t="shared" si="18"/>
        <v>-6.1196105702364445E-2</v>
      </c>
      <c r="I90" s="165">
        <f t="shared" si="19"/>
        <v>-0.14122137404580148</v>
      </c>
      <c r="J90" s="164">
        <f t="shared" si="20"/>
        <v>1.1832722122106681E-3</v>
      </c>
    </row>
    <row r="91" spans="2:10" x14ac:dyDescent="0.25">
      <c r="B91" s="162" t="s">
        <v>131</v>
      </c>
      <c r="C91" s="163">
        <v>1449</v>
      </c>
      <c r="D91" s="163">
        <v>358</v>
      </c>
      <c r="E91" s="163">
        <v>978</v>
      </c>
      <c r="F91" s="163">
        <v>878</v>
      </c>
      <c r="G91" s="163">
        <v>644</v>
      </c>
      <c r="H91" s="164">
        <f t="shared" si="18"/>
        <v>-0.26651480637813207</v>
      </c>
      <c r="I91" s="165">
        <f t="shared" si="19"/>
        <v>-0.55555555555555558</v>
      </c>
      <c r="J91" s="164">
        <f t="shared" si="20"/>
        <v>1.1289293402424745E-3</v>
      </c>
    </row>
    <row r="92" spans="2:10" x14ac:dyDescent="0.25">
      <c r="B92" s="168" t="s">
        <v>145</v>
      </c>
      <c r="C92" s="169">
        <f>C84-SUM(C85:C91)</f>
        <v>15252</v>
      </c>
      <c r="D92" s="169">
        <f>D84-SUM(D85:D91)</f>
        <v>10354</v>
      </c>
      <c r="E92" s="169">
        <f>E84-SUM(E85:E91)</f>
        <v>13161</v>
      </c>
      <c r="F92" s="169">
        <f>F84-SUM(F85:F91)</f>
        <v>17251</v>
      </c>
      <c r="G92" s="169">
        <f>G84-SUM(G85:G91)</f>
        <v>19833</v>
      </c>
      <c r="H92" s="170">
        <f t="shared" si="18"/>
        <v>0.14967248275462297</v>
      </c>
      <c r="I92" s="171">
        <f t="shared" si="19"/>
        <v>0.30035405192761599</v>
      </c>
      <c r="J92" s="170">
        <f t="shared" si="20"/>
        <v>3.4767167088554339E-2</v>
      </c>
    </row>
    <row r="93" spans="2:10" x14ac:dyDescent="0.25">
      <c r="B93" s="153" t="s">
        <v>49</v>
      </c>
      <c r="C93" s="174"/>
      <c r="D93" s="174"/>
      <c r="E93" s="174"/>
      <c r="F93" s="174"/>
      <c r="G93" s="174"/>
      <c r="H93" s="175"/>
      <c r="I93" s="175"/>
      <c r="J93" s="175"/>
    </row>
    <row r="94" spans="2:10" x14ac:dyDescent="0.25">
      <c r="B94" s="154" t="s">
        <v>68</v>
      </c>
      <c r="C94" s="176">
        <v>4820</v>
      </c>
      <c r="D94" s="176">
        <v>3518</v>
      </c>
      <c r="E94" s="176">
        <v>4228</v>
      </c>
      <c r="F94" s="176">
        <v>4556</v>
      </c>
      <c r="G94" s="176">
        <v>5166</v>
      </c>
      <c r="H94" s="177">
        <f t="shared" ref="H94:H106" si="21">IFERROR(G94/F94-1,"-")</f>
        <v>0.13388937664618084</v>
      </c>
      <c r="I94" s="177">
        <f t="shared" ref="I94:I106" si="22">IFERROR(G94/C94-1,"-")</f>
        <v>7.1784232365145195E-2</v>
      </c>
      <c r="J94" s="177">
        <f t="shared" ref="J94:J106" si="23">G94/G$10</f>
        <v>9.0559766641189789E-3</v>
      </c>
    </row>
    <row r="95" spans="2:10" x14ac:dyDescent="0.25">
      <c r="B95" s="157" t="s">
        <v>97</v>
      </c>
      <c r="C95" s="158">
        <v>3230</v>
      </c>
      <c r="D95" s="158">
        <v>2160</v>
      </c>
      <c r="E95" s="158">
        <v>2626</v>
      </c>
      <c r="F95" s="158">
        <v>2873</v>
      </c>
      <c r="G95" s="158">
        <v>3292</v>
      </c>
      <c r="H95" s="159">
        <f t="shared" si="21"/>
        <v>0.14584058475461181</v>
      </c>
      <c r="I95" s="160">
        <f t="shared" si="22"/>
        <v>1.9195046439628438E-2</v>
      </c>
      <c r="J95" s="159">
        <f t="shared" si="23"/>
        <v>5.7708624038481761E-3</v>
      </c>
    </row>
    <row r="96" spans="2:10" x14ac:dyDescent="0.25">
      <c r="B96" s="162" t="s">
        <v>103</v>
      </c>
      <c r="C96" s="163">
        <v>1722</v>
      </c>
      <c r="D96" s="163">
        <v>1201</v>
      </c>
      <c r="E96" s="163">
        <v>1070</v>
      </c>
      <c r="F96" s="163">
        <v>677</v>
      </c>
      <c r="G96" s="163">
        <v>971</v>
      </c>
      <c r="H96" s="164">
        <f t="shared" si="21"/>
        <v>0.43426883308714914</v>
      </c>
      <c r="I96" s="165">
        <f t="shared" si="22"/>
        <v>-0.43612078977932633</v>
      </c>
      <c r="J96" s="164">
        <f t="shared" si="23"/>
        <v>1.7021589897134202E-3</v>
      </c>
    </row>
    <row r="97" spans="2:10" x14ac:dyDescent="0.25">
      <c r="B97" s="162" t="s">
        <v>100</v>
      </c>
      <c r="C97" s="163">
        <v>1508</v>
      </c>
      <c r="D97" s="163">
        <v>959</v>
      </c>
      <c r="E97" s="163">
        <v>1556</v>
      </c>
      <c r="F97" s="163">
        <v>2196</v>
      </c>
      <c r="G97" s="163">
        <v>2321</v>
      </c>
      <c r="H97" s="164">
        <f t="shared" si="21"/>
        <v>5.6921675774134872E-2</v>
      </c>
      <c r="I97" s="165">
        <f t="shared" si="22"/>
        <v>0.53912466843501328</v>
      </c>
      <c r="J97" s="164">
        <f t="shared" si="23"/>
        <v>4.0687034141347559E-3</v>
      </c>
    </row>
    <row r="98" spans="2:10" x14ac:dyDescent="0.25">
      <c r="B98" s="157" t="s">
        <v>107</v>
      </c>
      <c r="C98" s="158">
        <v>1590</v>
      </c>
      <c r="D98" s="158">
        <v>1358</v>
      </c>
      <c r="E98" s="158">
        <v>1602</v>
      </c>
      <c r="F98" s="158">
        <v>1683</v>
      </c>
      <c r="G98" s="158">
        <v>1874</v>
      </c>
      <c r="H98" s="159">
        <f t="shared" si="21"/>
        <v>0.11348781937017227</v>
      </c>
      <c r="I98" s="160">
        <f t="shared" si="22"/>
        <v>0.17861635220125782</v>
      </c>
      <c r="J98" s="159">
        <f t="shared" si="23"/>
        <v>3.2851142602708027E-3</v>
      </c>
    </row>
    <row r="99" spans="2:10" x14ac:dyDescent="0.25">
      <c r="B99" s="162" t="s">
        <v>110</v>
      </c>
      <c r="C99" s="163">
        <v>143</v>
      </c>
      <c r="D99" s="163">
        <v>172</v>
      </c>
      <c r="E99" s="163">
        <v>182</v>
      </c>
      <c r="F99" s="163">
        <v>194</v>
      </c>
      <c r="G99" s="163">
        <v>216</v>
      </c>
      <c r="H99" s="164">
        <f t="shared" si="21"/>
        <v>0.11340206185567014</v>
      </c>
      <c r="I99" s="165">
        <f t="shared" si="22"/>
        <v>0.51048951048951041</v>
      </c>
      <c r="J99" s="164">
        <f t="shared" si="23"/>
        <v>3.7864710790741377E-4</v>
      </c>
    </row>
    <row r="100" spans="2:10" x14ac:dyDescent="0.25">
      <c r="B100" s="162" t="s">
        <v>113</v>
      </c>
      <c r="C100" s="163">
        <v>415</v>
      </c>
      <c r="D100" s="163">
        <v>463</v>
      </c>
      <c r="E100" s="163">
        <v>360</v>
      </c>
      <c r="F100" s="163">
        <v>335</v>
      </c>
      <c r="G100" s="163">
        <v>363</v>
      </c>
      <c r="H100" s="164">
        <f t="shared" si="21"/>
        <v>8.3582089552238781E-2</v>
      </c>
      <c r="I100" s="165">
        <f t="shared" si="22"/>
        <v>-0.12530120481927709</v>
      </c>
      <c r="J100" s="164">
        <f t="shared" si="23"/>
        <v>6.3633750078884816E-4</v>
      </c>
    </row>
    <row r="101" spans="2:10" x14ac:dyDescent="0.25">
      <c r="B101" s="162" t="s">
        <v>116</v>
      </c>
      <c r="C101" s="163">
        <v>334</v>
      </c>
      <c r="D101" s="163">
        <v>208</v>
      </c>
      <c r="E101" s="163">
        <v>224</v>
      </c>
      <c r="F101" s="163">
        <v>298</v>
      </c>
      <c r="G101" s="163">
        <v>300</v>
      </c>
      <c r="H101" s="164">
        <f t="shared" si="21"/>
        <v>6.7114093959732557E-3</v>
      </c>
      <c r="I101" s="165">
        <f t="shared" si="22"/>
        <v>-0.10179640718562877</v>
      </c>
      <c r="J101" s="164">
        <f t="shared" si="23"/>
        <v>5.2589876098251909E-4</v>
      </c>
    </row>
    <row r="102" spans="2:10" x14ac:dyDescent="0.25">
      <c r="B102" s="162" t="s">
        <v>123</v>
      </c>
      <c r="C102" s="163">
        <v>73</v>
      </c>
      <c r="D102" s="163">
        <v>49</v>
      </c>
      <c r="E102" s="163">
        <v>84</v>
      </c>
      <c r="F102" s="163">
        <v>72</v>
      </c>
      <c r="G102" s="163">
        <v>81</v>
      </c>
      <c r="H102" s="164">
        <f t="shared" si="21"/>
        <v>0.125</v>
      </c>
      <c r="I102" s="165">
        <f t="shared" si="22"/>
        <v>0.1095890410958904</v>
      </c>
      <c r="J102" s="164">
        <f t="shared" si="23"/>
        <v>1.4199266546528018E-4</v>
      </c>
    </row>
    <row r="103" spans="2:10" x14ac:dyDescent="0.25">
      <c r="B103" s="162" t="s">
        <v>119</v>
      </c>
      <c r="C103" s="163">
        <v>27</v>
      </c>
      <c r="D103" s="163">
        <v>66</v>
      </c>
      <c r="E103" s="163">
        <v>40</v>
      </c>
      <c r="F103" s="163">
        <v>45</v>
      </c>
      <c r="G103" s="163">
        <v>59</v>
      </c>
      <c r="H103" s="164">
        <f t="shared" si="21"/>
        <v>0.31111111111111112</v>
      </c>
      <c r="I103" s="165">
        <f t="shared" si="22"/>
        <v>1.1851851851851851</v>
      </c>
      <c r="J103" s="164">
        <f t="shared" si="23"/>
        <v>1.034267563265621E-4</v>
      </c>
    </row>
    <row r="104" spans="2:10" x14ac:dyDescent="0.25">
      <c r="B104" s="162" t="s">
        <v>128</v>
      </c>
      <c r="C104" s="163">
        <v>12</v>
      </c>
      <c r="D104" s="163">
        <v>31</v>
      </c>
      <c r="E104" s="163">
        <v>14</v>
      </c>
      <c r="F104" s="163">
        <v>6</v>
      </c>
      <c r="G104" s="163">
        <v>10</v>
      </c>
      <c r="H104" s="164">
        <f t="shared" si="21"/>
        <v>0.66666666666666674</v>
      </c>
      <c r="I104" s="165">
        <f t="shared" si="22"/>
        <v>-0.16666666666666663</v>
      </c>
      <c r="J104" s="164">
        <f t="shared" si="23"/>
        <v>1.7529958699417305E-5</v>
      </c>
    </row>
    <row r="105" spans="2:10" x14ac:dyDescent="0.25">
      <c r="B105" s="162" t="s">
        <v>131</v>
      </c>
      <c r="C105" s="163">
        <v>22</v>
      </c>
      <c r="D105" s="163">
        <v>6</v>
      </c>
      <c r="E105" s="163">
        <v>11</v>
      </c>
      <c r="F105" s="163">
        <v>16</v>
      </c>
      <c r="G105" s="163">
        <v>27</v>
      </c>
      <c r="H105" s="164">
        <f t="shared" si="21"/>
        <v>0.6875</v>
      </c>
      <c r="I105" s="165">
        <f t="shared" si="22"/>
        <v>0.22727272727272729</v>
      </c>
      <c r="J105" s="164">
        <f t="shared" si="23"/>
        <v>4.7330888488426721E-5</v>
      </c>
    </row>
    <row r="106" spans="2:10" x14ac:dyDescent="0.25">
      <c r="B106" s="168" t="s">
        <v>145</v>
      </c>
      <c r="C106" s="169">
        <f>C98-SUM(C99:C105)</f>
        <v>564</v>
      </c>
      <c r="D106" s="169">
        <f>D98-SUM(D99:D105)</f>
        <v>363</v>
      </c>
      <c r="E106" s="169">
        <f>E98-SUM(E99:E105)</f>
        <v>687</v>
      </c>
      <c r="F106" s="169">
        <f>F98-SUM(F99:F105)</f>
        <v>717</v>
      </c>
      <c r="G106" s="169">
        <f>G98-SUM(G99:G105)</f>
        <v>818</v>
      </c>
      <c r="H106" s="170">
        <f t="shared" si="21"/>
        <v>0.14086471408647139</v>
      </c>
      <c r="I106" s="171">
        <f t="shared" si="22"/>
        <v>0.45035460992907805</v>
      </c>
      <c r="J106" s="170">
        <f t="shared" si="23"/>
        <v>1.4339506216123354E-3</v>
      </c>
    </row>
    <row r="107" spans="2:10" x14ac:dyDescent="0.25">
      <c r="B107" s="153" t="s">
        <v>50</v>
      </c>
      <c r="C107" s="174"/>
      <c r="D107" s="174"/>
      <c r="E107" s="174"/>
      <c r="F107" s="174"/>
      <c r="G107" s="174"/>
      <c r="H107" s="175"/>
      <c r="I107" s="175"/>
      <c r="J107" s="175"/>
    </row>
    <row r="108" spans="2:10" x14ac:dyDescent="0.25">
      <c r="B108" s="154" t="s">
        <v>68</v>
      </c>
      <c r="C108" s="176">
        <v>14064</v>
      </c>
      <c r="D108" s="176">
        <v>15495</v>
      </c>
      <c r="E108" s="176">
        <v>22985</v>
      </c>
      <c r="F108" s="176">
        <v>29771</v>
      </c>
      <c r="G108" s="176">
        <v>24336</v>
      </c>
      <c r="H108" s="177">
        <f t="shared" ref="H108:H120" si="24">IFERROR(G108/F108-1,"-")</f>
        <v>-0.18256020959994623</v>
      </c>
      <c r="I108" s="177">
        <f t="shared" ref="I108:I120" si="25">IFERROR(G108/C108-1,"-")</f>
        <v>0.7303754266211604</v>
      </c>
      <c r="J108" s="177">
        <f t="shared" ref="J108:J120" si="26">G108/G$10</f>
        <v>4.2660907490901949E-2</v>
      </c>
    </row>
    <row r="109" spans="2:10" x14ac:dyDescent="0.25">
      <c r="B109" s="157" t="s">
        <v>97</v>
      </c>
      <c r="C109" s="158">
        <v>3003</v>
      </c>
      <c r="D109" s="158">
        <v>2156</v>
      </c>
      <c r="E109" s="158">
        <v>4883</v>
      </c>
      <c r="F109" s="158">
        <v>6370</v>
      </c>
      <c r="G109" s="158">
        <v>4123</v>
      </c>
      <c r="H109" s="159">
        <f t="shared" si="24"/>
        <v>-0.35274725274725272</v>
      </c>
      <c r="I109" s="160">
        <f t="shared" si="25"/>
        <v>0.37296037296037299</v>
      </c>
      <c r="J109" s="159">
        <f t="shared" si="26"/>
        <v>7.2276019717697542E-3</v>
      </c>
    </row>
    <row r="110" spans="2:10" x14ac:dyDescent="0.25">
      <c r="B110" s="162" t="s">
        <v>103</v>
      </c>
      <c r="C110" s="163">
        <v>1255</v>
      </c>
      <c r="D110" s="163">
        <v>341</v>
      </c>
      <c r="E110" s="163">
        <v>1566</v>
      </c>
      <c r="F110" s="163">
        <v>1565</v>
      </c>
      <c r="G110" s="163">
        <v>1459</v>
      </c>
      <c r="H110" s="164">
        <f t="shared" si="24"/>
        <v>-6.7731629392971282E-2</v>
      </c>
      <c r="I110" s="165">
        <f t="shared" si="25"/>
        <v>0.16254980079681269</v>
      </c>
      <c r="J110" s="164">
        <f t="shared" si="26"/>
        <v>2.5576209742449846E-3</v>
      </c>
    </row>
    <row r="111" spans="2:10" x14ac:dyDescent="0.25">
      <c r="B111" s="162" t="s">
        <v>100</v>
      </c>
      <c r="C111" s="163">
        <v>1748</v>
      </c>
      <c r="D111" s="163">
        <v>1815</v>
      </c>
      <c r="E111" s="163">
        <v>3317</v>
      </c>
      <c r="F111" s="163">
        <v>4805</v>
      </c>
      <c r="G111" s="163">
        <v>2664</v>
      </c>
      <c r="H111" s="164">
        <f t="shared" si="24"/>
        <v>-0.4455775234131113</v>
      </c>
      <c r="I111" s="165">
        <f t="shared" si="25"/>
        <v>0.52402745995423339</v>
      </c>
      <c r="J111" s="164">
        <f t="shared" si="26"/>
        <v>4.66998099752477E-3</v>
      </c>
    </row>
    <row r="112" spans="2:10" x14ac:dyDescent="0.25">
      <c r="B112" s="157" t="s">
        <v>107</v>
      </c>
      <c r="C112" s="158">
        <v>11061</v>
      </c>
      <c r="D112" s="158">
        <v>13339</v>
      </c>
      <c r="E112" s="158">
        <v>18102</v>
      </c>
      <c r="F112" s="158">
        <v>23401</v>
      </c>
      <c r="G112" s="158">
        <v>20213</v>
      </c>
      <c r="H112" s="159">
        <f t="shared" si="24"/>
        <v>-0.13623349429511555</v>
      </c>
      <c r="I112" s="160">
        <f t="shared" si="25"/>
        <v>0.82741162643522292</v>
      </c>
      <c r="J112" s="159">
        <f t="shared" si="26"/>
        <v>3.5433305519132194E-2</v>
      </c>
    </row>
    <row r="113" spans="2:10" x14ac:dyDescent="0.25">
      <c r="B113" s="162" t="s">
        <v>110</v>
      </c>
      <c r="C113" s="163">
        <v>6099</v>
      </c>
      <c r="D113" s="163">
        <v>8148</v>
      </c>
      <c r="E113" s="163">
        <v>11873</v>
      </c>
      <c r="F113" s="163">
        <v>16951</v>
      </c>
      <c r="G113" s="163">
        <v>12496</v>
      </c>
      <c r="H113" s="164">
        <f t="shared" si="24"/>
        <v>-0.26281635301752104</v>
      </c>
      <c r="I113" s="165">
        <f t="shared" si="25"/>
        <v>1.0488604689293326</v>
      </c>
      <c r="J113" s="164">
        <f t="shared" si="26"/>
        <v>2.1905436390791864E-2</v>
      </c>
    </row>
    <row r="114" spans="2:10" x14ac:dyDescent="0.25">
      <c r="B114" s="162" t="s">
        <v>113</v>
      </c>
      <c r="C114" s="163">
        <v>904</v>
      </c>
      <c r="D114" s="163">
        <v>776</v>
      </c>
      <c r="E114" s="163">
        <v>567</v>
      </c>
      <c r="F114" s="163">
        <v>688</v>
      </c>
      <c r="G114" s="163">
        <v>845</v>
      </c>
      <c r="H114" s="164">
        <f t="shared" si="24"/>
        <v>0.22819767441860472</v>
      </c>
      <c r="I114" s="165">
        <f t="shared" si="25"/>
        <v>-6.5265486725663679E-2</v>
      </c>
      <c r="J114" s="164">
        <f t="shared" si="26"/>
        <v>1.4812815101007623E-3</v>
      </c>
    </row>
    <row r="115" spans="2:10" x14ac:dyDescent="0.25">
      <c r="B115" s="162" t="s">
        <v>116</v>
      </c>
      <c r="C115" s="163">
        <v>1167</v>
      </c>
      <c r="D115" s="163">
        <v>817</v>
      </c>
      <c r="E115" s="163">
        <v>1241</v>
      </c>
      <c r="F115" s="163">
        <v>913</v>
      </c>
      <c r="G115" s="163">
        <v>1845</v>
      </c>
      <c r="H115" s="164">
        <f t="shared" si="24"/>
        <v>1.0208105147864184</v>
      </c>
      <c r="I115" s="165">
        <f t="shared" si="25"/>
        <v>0.58097686375321334</v>
      </c>
      <c r="J115" s="164">
        <f t="shared" si="26"/>
        <v>3.2342773800424925E-3</v>
      </c>
    </row>
    <row r="116" spans="2:10" x14ac:dyDescent="0.25">
      <c r="B116" s="162" t="s">
        <v>123</v>
      </c>
      <c r="C116" s="163">
        <v>303</v>
      </c>
      <c r="D116" s="163">
        <v>705</v>
      </c>
      <c r="E116" s="163">
        <v>559</v>
      </c>
      <c r="F116" s="163">
        <v>1004</v>
      </c>
      <c r="G116" s="163">
        <v>833</v>
      </c>
      <c r="H116" s="164">
        <f t="shared" si="24"/>
        <v>-0.17031872509960155</v>
      </c>
      <c r="I116" s="165">
        <f t="shared" si="25"/>
        <v>1.7491749174917492</v>
      </c>
      <c r="J116" s="164">
        <f t="shared" si="26"/>
        <v>1.4602455596614615E-3</v>
      </c>
    </row>
    <row r="117" spans="2:10" x14ac:dyDescent="0.25">
      <c r="B117" s="162" t="s">
        <v>119</v>
      </c>
      <c r="C117" s="163">
        <v>258</v>
      </c>
      <c r="D117" s="163">
        <v>754</v>
      </c>
      <c r="E117" s="163">
        <v>417</v>
      </c>
      <c r="F117" s="163">
        <v>480</v>
      </c>
      <c r="G117" s="163">
        <v>690</v>
      </c>
      <c r="H117" s="164">
        <f t="shared" si="24"/>
        <v>0.4375</v>
      </c>
      <c r="I117" s="165">
        <f t="shared" si="25"/>
        <v>1.6744186046511627</v>
      </c>
      <c r="J117" s="164">
        <f t="shared" si="26"/>
        <v>1.2095671502597939E-3</v>
      </c>
    </row>
    <row r="118" spans="2:10" x14ac:dyDescent="0.25">
      <c r="B118" s="162" t="s">
        <v>128</v>
      </c>
      <c r="C118" s="163">
        <v>54</v>
      </c>
      <c r="D118" s="163">
        <v>78</v>
      </c>
      <c r="E118" s="163">
        <v>388</v>
      </c>
      <c r="F118" s="163">
        <v>99</v>
      </c>
      <c r="G118" s="163">
        <v>61</v>
      </c>
      <c r="H118" s="164">
        <f t="shared" si="24"/>
        <v>-0.38383838383838387</v>
      </c>
      <c r="I118" s="165">
        <f t="shared" si="25"/>
        <v>0.12962962962962954</v>
      </c>
      <c r="J118" s="164">
        <f t="shared" si="26"/>
        <v>1.0693274806644555E-4</v>
      </c>
    </row>
    <row r="119" spans="2:10" x14ac:dyDescent="0.25">
      <c r="B119" s="162" t="s">
        <v>131</v>
      </c>
      <c r="C119" s="163">
        <v>96</v>
      </c>
      <c r="D119" s="163">
        <v>62</v>
      </c>
      <c r="E119" s="163">
        <v>58</v>
      </c>
      <c r="F119" s="163">
        <v>40</v>
      </c>
      <c r="G119" s="163">
        <v>47</v>
      </c>
      <c r="H119" s="164">
        <f t="shared" si="24"/>
        <v>0.17500000000000004</v>
      </c>
      <c r="I119" s="165">
        <f t="shared" si="25"/>
        <v>-0.51041666666666674</v>
      </c>
      <c r="J119" s="164">
        <f t="shared" si="26"/>
        <v>8.2390805887261331E-5</v>
      </c>
    </row>
    <row r="120" spans="2:10" x14ac:dyDescent="0.25">
      <c r="B120" s="168" t="s">
        <v>145</v>
      </c>
      <c r="C120" s="169">
        <f>C112-SUM(C113:C119)</f>
        <v>2180</v>
      </c>
      <c r="D120" s="169">
        <f>D112-SUM(D113:D119)</f>
        <v>1999</v>
      </c>
      <c r="E120" s="169">
        <f>E112-SUM(E113:E119)</f>
        <v>2999</v>
      </c>
      <c r="F120" s="169">
        <f>F112-SUM(F113:F119)</f>
        <v>3226</v>
      </c>
      <c r="G120" s="169">
        <f>G112-SUM(G113:G119)</f>
        <v>3396</v>
      </c>
      <c r="H120" s="170">
        <f t="shared" si="24"/>
        <v>5.2696838189708606E-2</v>
      </c>
      <c r="I120" s="171">
        <f t="shared" si="25"/>
        <v>0.55779816513761471</v>
      </c>
      <c r="J120" s="170">
        <f t="shared" si="26"/>
        <v>5.9531739743221169E-3</v>
      </c>
    </row>
    <row r="121" spans="2:10" x14ac:dyDescent="0.25">
      <c r="B121" s="153" t="s">
        <v>51</v>
      </c>
      <c r="C121" s="174"/>
      <c r="D121" s="174"/>
      <c r="E121" s="174"/>
      <c r="F121" s="174"/>
      <c r="G121" s="174"/>
      <c r="H121" s="175"/>
      <c r="I121" s="175"/>
      <c r="J121" s="175"/>
    </row>
    <row r="122" spans="2:10" x14ac:dyDescent="0.25">
      <c r="B122" s="154" t="s">
        <v>68</v>
      </c>
      <c r="C122" s="176">
        <v>19444</v>
      </c>
      <c r="D122" s="176">
        <v>20259</v>
      </c>
      <c r="E122" s="176">
        <v>22673</v>
      </c>
      <c r="F122" s="176">
        <v>21328</v>
      </c>
      <c r="G122" s="176">
        <v>20067</v>
      </c>
      <c r="H122" s="177">
        <f t="shared" ref="H122:H134" si="27">IFERROR(G122/F122-1,"-")</f>
        <v>-5.9124156039009779E-2</v>
      </c>
      <c r="I122" s="177">
        <f t="shared" ref="I122:I134" si="28">IFERROR(G122/C122-1,"-")</f>
        <v>3.2040732359596813E-2</v>
      </c>
      <c r="J122" s="177">
        <f t="shared" ref="J122:J134" si="29">G122/G$10</f>
        <v>3.5177368122120703E-2</v>
      </c>
    </row>
    <row r="123" spans="2:10" x14ac:dyDescent="0.25">
      <c r="B123" s="157" t="s">
        <v>97</v>
      </c>
      <c r="C123" s="158">
        <v>11233</v>
      </c>
      <c r="D123" s="158">
        <v>12929</v>
      </c>
      <c r="E123" s="158">
        <v>13547</v>
      </c>
      <c r="F123" s="158">
        <v>14315</v>
      </c>
      <c r="G123" s="158">
        <v>13116</v>
      </c>
      <c r="H123" s="159">
        <f t="shared" si="27"/>
        <v>-8.3758295494236856E-2</v>
      </c>
      <c r="I123" s="160">
        <f t="shared" si="28"/>
        <v>0.16763108697587459</v>
      </c>
      <c r="J123" s="159">
        <f t="shared" si="29"/>
        <v>2.2992293830155736E-2</v>
      </c>
    </row>
    <row r="124" spans="2:10" x14ac:dyDescent="0.25">
      <c r="B124" s="162" t="s">
        <v>103</v>
      </c>
      <c r="C124" s="163">
        <v>5792</v>
      </c>
      <c r="D124" s="163">
        <v>6685</v>
      </c>
      <c r="E124" s="163">
        <v>6793</v>
      </c>
      <c r="F124" s="163">
        <v>7058</v>
      </c>
      <c r="G124" s="163">
        <v>5094</v>
      </c>
      <c r="H124" s="164">
        <f t="shared" si="27"/>
        <v>-0.27826579767639559</v>
      </c>
      <c r="I124" s="165">
        <f t="shared" si="28"/>
        <v>-0.12051104972375692</v>
      </c>
      <c r="J124" s="164">
        <f t="shared" si="29"/>
        <v>8.9297609614831745E-3</v>
      </c>
    </row>
    <row r="125" spans="2:10" x14ac:dyDescent="0.25">
      <c r="B125" s="162" t="s">
        <v>100</v>
      </c>
      <c r="C125" s="163">
        <v>5441</v>
      </c>
      <c r="D125" s="163">
        <v>6244</v>
      </c>
      <c r="E125" s="163">
        <v>6754</v>
      </c>
      <c r="F125" s="163">
        <v>7257</v>
      </c>
      <c r="G125" s="163">
        <v>8022</v>
      </c>
      <c r="H125" s="164">
        <f t="shared" si="27"/>
        <v>0.10541546093427034</v>
      </c>
      <c r="I125" s="165">
        <f t="shared" si="28"/>
        <v>0.47436133063775032</v>
      </c>
      <c r="J125" s="164">
        <f t="shared" si="29"/>
        <v>1.4062532868672562E-2</v>
      </c>
    </row>
    <row r="126" spans="2:10" x14ac:dyDescent="0.25">
      <c r="B126" s="157" t="s">
        <v>107</v>
      </c>
      <c r="C126" s="158">
        <v>8211</v>
      </c>
      <c r="D126" s="158">
        <v>7330</v>
      </c>
      <c r="E126" s="158">
        <v>9126</v>
      </c>
      <c r="F126" s="158">
        <v>7013</v>
      </c>
      <c r="G126" s="158">
        <v>6951</v>
      </c>
      <c r="H126" s="159">
        <f t="shared" si="27"/>
        <v>-8.8407243690289405E-3</v>
      </c>
      <c r="I126" s="160">
        <f t="shared" si="28"/>
        <v>-0.15345268542199486</v>
      </c>
      <c r="J126" s="159">
        <f t="shared" si="29"/>
        <v>1.2185074291964968E-2</v>
      </c>
    </row>
    <row r="127" spans="2:10" x14ac:dyDescent="0.25">
      <c r="B127" s="162" t="s">
        <v>110</v>
      </c>
      <c r="C127" s="163">
        <v>681</v>
      </c>
      <c r="D127" s="163">
        <v>620</v>
      </c>
      <c r="E127" s="163">
        <v>1017</v>
      </c>
      <c r="F127" s="163">
        <v>898</v>
      </c>
      <c r="G127" s="163">
        <v>663</v>
      </c>
      <c r="H127" s="164">
        <f t="shared" si="27"/>
        <v>-0.26169265033407574</v>
      </c>
      <c r="I127" s="165">
        <f t="shared" si="28"/>
        <v>-2.6431718061673992E-2</v>
      </c>
      <c r="J127" s="164">
        <f t="shared" si="29"/>
        <v>1.1622362617713673E-3</v>
      </c>
    </row>
    <row r="128" spans="2:10" x14ac:dyDescent="0.25">
      <c r="B128" s="162" t="s">
        <v>113</v>
      </c>
      <c r="C128" s="163">
        <v>818</v>
      </c>
      <c r="D128" s="163">
        <v>1001</v>
      </c>
      <c r="E128" s="163">
        <v>1177</v>
      </c>
      <c r="F128" s="163">
        <v>952</v>
      </c>
      <c r="G128" s="163">
        <v>895</v>
      </c>
      <c r="H128" s="164">
        <f t="shared" si="27"/>
        <v>-5.9873949579831942E-2</v>
      </c>
      <c r="I128" s="165">
        <f t="shared" si="28"/>
        <v>9.4132029339853318E-2</v>
      </c>
      <c r="J128" s="164">
        <f t="shared" si="29"/>
        <v>1.5689313035978487E-3</v>
      </c>
    </row>
    <row r="129" spans="2:10" x14ac:dyDescent="0.25">
      <c r="B129" s="162" t="s">
        <v>116</v>
      </c>
      <c r="C129" s="163">
        <v>607</v>
      </c>
      <c r="D129" s="163">
        <v>655</v>
      </c>
      <c r="E129" s="163">
        <v>677</v>
      </c>
      <c r="F129" s="163">
        <v>745</v>
      </c>
      <c r="G129" s="163">
        <v>710</v>
      </c>
      <c r="H129" s="164">
        <f t="shared" si="27"/>
        <v>-4.6979865771812124E-2</v>
      </c>
      <c r="I129" s="165">
        <f t="shared" si="28"/>
        <v>0.16968698517298186</v>
      </c>
      <c r="J129" s="164">
        <f t="shared" si="29"/>
        <v>1.2446270676586286E-3</v>
      </c>
    </row>
    <row r="130" spans="2:10" x14ac:dyDescent="0.25">
      <c r="B130" s="162" t="s">
        <v>123</v>
      </c>
      <c r="C130" s="163">
        <v>114</v>
      </c>
      <c r="D130" s="163">
        <v>171</v>
      </c>
      <c r="E130" s="163">
        <v>136</v>
      </c>
      <c r="F130" s="163">
        <v>165</v>
      </c>
      <c r="G130" s="163">
        <v>130</v>
      </c>
      <c r="H130" s="164">
        <f t="shared" si="27"/>
        <v>-0.21212121212121215</v>
      </c>
      <c r="I130" s="165">
        <f t="shared" si="28"/>
        <v>0.14035087719298245</v>
      </c>
      <c r="J130" s="164">
        <f t="shared" si="29"/>
        <v>2.2788946309242495E-4</v>
      </c>
    </row>
    <row r="131" spans="2:10" x14ac:dyDescent="0.25">
      <c r="B131" s="162" t="s">
        <v>119</v>
      </c>
      <c r="C131" s="163">
        <v>113</v>
      </c>
      <c r="D131" s="163">
        <v>181</v>
      </c>
      <c r="E131" s="163">
        <v>116</v>
      </c>
      <c r="F131" s="163">
        <v>138</v>
      </c>
      <c r="G131" s="163">
        <v>158</v>
      </c>
      <c r="H131" s="164">
        <f t="shared" si="27"/>
        <v>0.14492753623188404</v>
      </c>
      <c r="I131" s="165">
        <f t="shared" si="28"/>
        <v>0.39823008849557517</v>
      </c>
      <c r="J131" s="164">
        <f t="shared" si="29"/>
        <v>2.7697334745079342E-4</v>
      </c>
    </row>
    <row r="132" spans="2:10" x14ac:dyDescent="0.25">
      <c r="B132" s="162" t="s">
        <v>128</v>
      </c>
      <c r="C132" s="163">
        <v>109</v>
      </c>
      <c r="D132" s="163">
        <v>111</v>
      </c>
      <c r="E132" s="163">
        <v>144</v>
      </c>
      <c r="F132" s="163">
        <v>115</v>
      </c>
      <c r="G132" s="163">
        <v>114</v>
      </c>
      <c r="H132" s="164">
        <f t="shared" si="27"/>
        <v>-8.6956521739129933E-3</v>
      </c>
      <c r="I132" s="165">
        <f t="shared" si="28"/>
        <v>4.587155963302747E-2</v>
      </c>
      <c r="J132" s="164">
        <f t="shared" si="29"/>
        <v>1.9984152917335726E-4</v>
      </c>
    </row>
    <row r="133" spans="2:10" x14ac:dyDescent="0.25">
      <c r="B133" s="162" t="s">
        <v>131</v>
      </c>
      <c r="C133" s="163">
        <v>256</v>
      </c>
      <c r="D133" s="163">
        <v>131</v>
      </c>
      <c r="E133" s="163">
        <v>164</v>
      </c>
      <c r="F133" s="163">
        <v>244</v>
      </c>
      <c r="G133" s="163">
        <v>228</v>
      </c>
      <c r="H133" s="164">
        <f t="shared" si="27"/>
        <v>-6.557377049180324E-2</v>
      </c>
      <c r="I133" s="165">
        <f t="shared" si="28"/>
        <v>-0.109375</v>
      </c>
      <c r="J133" s="164">
        <f t="shared" si="29"/>
        <v>3.9968305834671452E-4</v>
      </c>
    </row>
    <row r="134" spans="2:10" x14ac:dyDescent="0.25">
      <c r="B134" s="168" t="s">
        <v>145</v>
      </c>
      <c r="C134" s="169">
        <f>C126-SUM(C127:C133)</f>
        <v>5513</v>
      </c>
      <c r="D134" s="169">
        <f>D126-SUM(D127:D133)</f>
        <v>4460</v>
      </c>
      <c r="E134" s="169">
        <f>E126-SUM(E127:E133)</f>
        <v>5695</v>
      </c>
      <c r="F134" s="169">
        <f>F126-SUM(F127:F133)</f>
        <v>3756</v>
      </c>
      <c r="G134" s="169">
        <f>G126-SUM(G127:G133)</f>
        <v>4053</v>
      </c>
      <c r="H134" s="170">
        <f t="shared" si="27"/>
        <v>7.9073482428114961E-2</v>
      </c>
      <c r="I134" s="171">
        <f t="shared" si="28"/>
        <v>-0.26482858697623801</v>
      </c>
      <c r="J134" s="170">
        <f t="shared" si="29"/>
        <v>7.1048922608738336E-3</v>
      </c>
    </row>
    <row r="135" spans="2:10" x14ac:dyDescent="0.25">
      <c r="B135" s="153" t="s">
        <v>52</v>
      </c>
      <c r="C135" s="174"/>
      <c r="D135" s="174"/>
      <c r="E135" s="174"/>
      <c r="F135" s="174"/>
      <c r="G135" s="174"/>
      <c r="H135" s="175"/>
      <c r="I135" s="175"/>
      <c r="J135" s="175"/>
    </row>
    <row r="136" spans="2:10" x14ac:dyDescent="0.25">
      <c r="B136" s="154" t="s">
        <v>68</v>
      </c>
      <c r="C136" s="176">
        <v>26561</v>
      </c>
      <c r="D136" s="176">
        <v>25271</v>
      </c>
      <c r="E136" s="176">
        <v>25947</v>
      </c>
      <c r="F136" s="176">
        <v>29384</v>
      </c>
      <c r="G136" s="176">
        <v>31676</v>
      </c>
      <c r="H136" s="177">
        <f t="shared" ref="H136:H148" si="30">IFERROR(G136/F136-1,"-")</f>
        <v>7.8001633542063686E-2</v>
      </c>
      <c r="I136" s="177">
        <f t="shared" ref="I136:I148" si="31">IFERROR(G136/C136-1,"-")</f>
        <v>0.19257558073867709</v>
      </c>
      <c r="J136" s="177">
        <f t="shared" ref="J136:J148" si="32">G136/G$10</f>
        <v>5.5527897176274252E-2</v>
      </c>
    </row>
    <row r="137" spans="2:10" x14ac:dyDescent="0.25">
      <c r="B137" s="157" t="s">
        <v>97</v>
      </c>
      <c r="C137" s="158">
        <v>4139</v>
      </c>
      <c r="D137" s="158">
        <v>4503</v>
      </c>
      <c r="E137" s="158">
        <v>1973</v>
      </c>
      <c r="F137" s="158">
        <v>2519</v>
      </c>
      <c r="G137" s="158">
        <v>3687</v>
      </c>
      <c r="H137" s="159">
        <f t="shared" si="30"/>
        <v>0.46367606192933697</v>
      </c>
      <c r="I137" s="160">
        <f t="shared" si="31"/>
        <v>-0.10920512201014743</v>
      </c>
      <c r="J137" s="159">
        <f t="shared" si="32"/>
        <v>6.4632957724751602E-3</v>
      </c>
    </row>
    <row r="138" spans="2:10" x14ac:dyDescent="0.25">
      <c r="B138" s="162" t="s">
        <v>103</v>
      </c>
      <c r="C138" s="163">
        <v>1975</v>
      </c>
      <c r="D138" s="163">
        <v>3429</v>
      </c>
      <c r="E138" s="163">
        <v>1308</v>
      </c>
      <c r="F138" s="163">
        <v>1721</v>
      </c>
      <c r="G138" s="163">
        <v>2633</v>
      </c>
      <c r="H138" s="164">
        <f t="shared" si="30"/>
        <v>0.5299244625217896</v>
      </c>
      <c r="I138" s="165">
        <f t="shared" si="31"/>
        <v>0.3331645569620254</v>
      </c>
      <c r="J138" s="164">
        <f t="shared" si="32"/>
        <v>4.6156381255565765E-3</v>
      </c>
    </row>
    <row r="139" spans="2:10" x14ac:dyDescent="0.25">
      <c r="B139" s="162" t="s">
        <v>100</v>
      </c>
      <c r="C139" s="163">
        <v>2164</v>
      </c>
      <c r="D139" s="163">
        <v>1074</v>
      </c>
      <c r="E139" s="163">
        <v>665</v>
      </c>
      <c r="F139" s="163">
        <v>798</v>
      </c>
      <c r="G139" s="163">
        <v>1054</v>
      </c>
      <c r="H139" s="164">
        <f t="shared" si="30"/>
        <v>0.32080200501253131</v>
      </c>
      <c r="I139" s="165">
        <f t="shared" si="31"/>
        <v>-0.51293900184842878</v>
      </c>
      <c r="J139" s="164">
        <f t="shared" si="32"/>
        <v>1.8476576469185838E-3</v>
      </c>
    </row>
    <row r="140" spans="2:10" x14ac:dyDescent="0.25">
      <c r="B140" s="157" t="s">
        <v>107</v>
      </c>
      <c r="C140" s="158">
        <v>22422</v>
      </c>
      <c r="D140" s="158">
        <v>20768</v>
      </c>
      <c r="E140" s="158">
        <v>23974</v>
      </c>
      <c r="F140" s="158">
        <v>26865</v>
      </c>
      <c r="G140" s="158">
        <v>27989</v>
      </c>
      <c r="H140" s="159">
        <f t="shared" si="30"/>
        <v>4.1838823748371556E-2</v>
      </c>
      <c r="I140" s="160">
        <f t="shared" si="31"/>
        <v>0.24828293640174826</v>
      </c>
      <c r="J140" s="159">
        <f t="shared" si="32"/>
        <v>4.9064601403799091E-2</v>
      </c>
    </row>
    <row r="141" spans="2:10" x14ac:dyDescent="0.25">
      <c r="B141" s="162" t="s">
        <v>110</v>
      </c>
      <c r="C141" s="163">
        <v>11652</v>
      </c>
      <c r="D141" s="163">
        <v>7645</v>
      </c>
      <c r="E141" s="163">
        <v>11480</v>
      </c>
      <c r="F141" s="163">
        <v>12844</v>
      </c>
      <c r="G141" s="163">
        <v>13327</v>
      </c>
      <c r="H141" s="164">
        <f t="shared" si="30"/>
        <v>3.7605107443164032E-2</v>
      </c>
      <c r="I141" s="165">
        <f t="shared" si="31"/>
        <v>0.14375214555441129</v>
      </c>
      <c r="J141" s="164">
        <f t="shared" si="32"/>
        <v>2.3362175958713441E-2</v>
      </c>
    </row>
    <row r="142" spans="2:10" x14ac:dyDescent="0.25">
      <c r="B142" s="162" t="s">
        <v>113</v>
      </c>
      <c r="C142" s="163">
        <v>1770</v>
      </c>
      <c r="D142" s="163">
        <v>2033</v>
      </c>
      <c r="E142" s="163">
        <v>1887</v>
      </c>
      <c r="F142" s="163">
        <v>2549</v>
      </c>
      <c r="G142" s="163">
        <v>2369</v>
      </c>
      <c r="H142" s="164">
        <f t="shared" si="30"/>
        <v>-7.0615927814829393E-2</v>
      </c>
      <c r="I142" s="165">
        <f t="shared" si="31"/>
        <v>0.33841807909604515</v>
      </c>
      <c r="J142" s="164">
        <f t="shared" si="32"/>
        <v>4.1528472158919591E-3</v>
      </c>
    </row>
    <row r="143" spans="2:10" x14ac:dyDescent="0.25">
      <c r="B143" s="162" t="s">
        <v>116</v>
      </c>
      <c r="C143" s="163">
        <v>2238</v>
      </c>
      <c r="D143" s="163">
        <v>3065</v>
      </c>
      <c r="E143" s="163">
        <v>2954</v>
      </c>
      <c r="F143" s="163">
        <v>2891</v>
      </c>
      <c r="G143" s="163">
        <v>3079</v>
      </c>
      <c r="H143" s="164">
        <f t="shared" si="30"/>
        <v>6.5029401591145009E-2</v>
      </c>
      <c r="I143" s="165">
        <f t="shared" si="31"/>
        <v>0.37578194816800714</v>
      </c>
      <c r="J143" s="164">
        <f t="shared" si="32"/>
        <v>5.3974742835505877E-3</v>
      </c>
    </row>
    <row r="144" spans="2:10" x14ac:dyDescent="0.25">
      <c r="B144" s="162" t="s">
        <v>123</v>
      </c>
      <c r="C144" s="163">
        <v>391</v>
      </c>
      <c r="D144" s="163">
        <v>1352</v>
      </c>
      <c r="E144" s="163">
        <v>839</v>
      </c>
      <c r="F144" s="163">
        <v>981</v>
      </c>
      <c r="G144" s="163">
        <v>833</v>
      </c>
      <c r="H144" s="164">
        <f t="shared" si="30"/>
        <v>-0.15086646279306826</v>
      </c>
      <c r="I144" s="165">
        <f t="shared" si="31"/>
        <v>1.1304347826086958</v>
      </c>
      <c r="J144" s="164">
        <f t="shared" si="32"/>
        <v>1.4602455596614615E-3</v>
      </c>
    </row>
    <row r="145" spans="2:10" x14ac:dyDescent="0.25">
      <c r="B145" s="162" t="s">
        <v>119</v>
      </c>
      <c r="C145" s="163">
        <v>331</v>
      </c>
      <c r="D145" s="163">
        <v>470</v>
      </c>
      <c r="E145" s="163">
        <v>414</v>
      </c>
      <c r="F145" s="163">
        <v>717</v>
      </c>
      <c r="G145" s="163">
        <v>382</v>
      </c>
      <c r="H145" s="164">
        <f t="shared" si="30"/>
        <v>-0.46722454672245473</v>
      </c>
      <c r="I145" s="165">
        <f t="shared" si="31"/>
        <v>0.15407854984894254</v>
      </c>
      <c r="J145" s="164">
        <f t="shared" si="32"/>
        <v>6.6964442231774105E-4</v>
      </c>
    </row>
    <row r="146" spans="2:10" x14ac:dyDescent="0.25">
      <c r="B146" s="162" t="s">
        <v>128</v>
      </c>
      <c r="C146" s="163">
        <v>257</v>
      </c>
      <c r="D146" s="163">
        <v>287</v>
      </c>
      <c r="E146" s="163">
        <v>90</v>
      </c>
      <c r="F146" s="163">
        <v>79</v>
      </c>
      <c r="G146" s="163">
        <v>182</v>
      </c>
      <c r="H146" s="164">
        <f t="shared" si="30"/>
        <v>1.3037974683544302</v>
      </c>
      <c r="I146" s="165">
        <f t="shared" si="31"/>
        <v>-0.29182879377431903</v>
      </c>
      <c r="J146" s="164">
        <f t="shared" si="32"/>
        <v>3.1904524832939492E-4</v>
      </c>
    </row>
    <row r="147" spans="2:10" x14ac:dyDescent="0.25">
      <c r="B147" s="162" t="s">
        <v>131</v>
      </c>
      <c r="C147" s="163">
        <v>305</v>
      </c>
      <c r="D147" s="163">
        <v>142</v>
      </c>
      <c r="E147" s="163">
        <v>151</v>
      </c>
      <c r="F147" s="163">
        <v>132</v>
      </c>
      <c r="G147" s="163">
        <v>235</v>
      </c>
      <c r="H147" s="164">
        <f t="shared" si="30"/>
        <v>0.78030303030303028</v>
      </c>
      <c r="I147" s="165">
        <f t="shared" si="31"/>
        <v>-0.22950819672131151</v>
      </c>
      <c r="J147" s="164">
        <f t="shared" si="32"/>
        <v>4.1195402943630666E-4</v>
      </c>
    </row>
    <row r="148" spans="2:10" x14ac:dyDescent="0.25">
      <c r="B148" s="168" t="s">
        <v>145</v>
      </c>
      <c r="C148" s="169">
        <f>C140-SUM(C141:C147)</f>
        <v>5478</v>
      </c>
      <c r="D148" s="169">
        <f>D140-SUM(D141:D147)</f>
        <v>5774</v>
      </c>
      <c r="E148" s="169">
        <f>E140-SUM(E141:E147)</f>
        <v>6159</v>
      </c>
      <c r="F148" s="169">
        <f>F140-SUM(F141:F147)</f>
        <v>6672</v>
      </c>
      <c r="G148" s="169">
        <f>G140-SUM(G141:G147)</f>
        <v>7582</v>
      </c>
      <c r="H148" s="170">
        <f t="shared" si="30"/>
        <v>0.13639088729016779</v>
      </c>
      <c r="I148" s="171">
        <f t="shared" si="31"/>
        <v>0.38408178167214313</v>
      </c>
      <c r="J148" s="170">
        <f t="shared" si="32"/>
        <v>1.32912146858982E-2</v>
      </c>
    </row>
    <row r="149" spans="2:10" x14ac:dyDescent="0.25">
      <c r="B149" s="153" t="s">
        <v>53</v>
      </c>
      <c r="C149" s="174"/>
      <c r="D149" s="174"/>
      <c r="E149" s="174"/>
      <c r="F149" s="174"/>
      <c r="G149" s="174"/>
      <c r="H149" s="175"/>
      <c r="I149" s="175"/>
      <c r="J149" s="175"/>
    </row>
    <row r="150" spans="2:10" x14ac:dyDescent="0.25">
      <c r="B150" s="154" t="s">
        <v>68</v>
      </c>
      <c r="C150" s="176">
        <v>11169</v>
      </c>
      <c r="D150" s="176">
        <v>10365</v>
      </c>
      <c r="E150" s="176">
        <v>10623</v>
      </c>
      <c r="F150" s="176">
        <v>12600</v>
      </c>
      <c r="G150" s="176">
        <v>12749</v>
      </c>
      <c r="H150" s="177">
        <f t="shared" ref="H150:H162" si="33">IFERROR(G150/F150-1,"-")</f>
        <v>1.1825396825396739E-2</v>
      </c>
      <c r="I150" s="177">
        <f t="shared" ref="I150:I162" si="34">IFERROR(G150/C150-1,"-")</f>
        <v>0.14146297788521811</v>
      </c>
      <c r="J150" s="177">
        <f t="shared" ref="J150:J162" si="35">G150/G$10</f>
        <v>2.234894434588712E-2</v>
      </c>
    </row>
    <row r="151" spans="2:10" x14ac:dyDescent="0.25">
      <c r="B151" s="157" t="s">
        <v>97</v>
      </c>
      <c r="C151" s="158">
        <v>5044</v>
      </c>
      <c r="D151" s="158">
        <v>5143</v>
      </c>
      <c r="E151" s="158">
        <v>5827</v>
      </c>
      <c r="F151" s="158">
        <v>5679</v>
      </c>
      <c r="G151" s="158">
        <v>5445</v>
      </c>
      <c r="H151" s="159">
        <f t="shared" si="33"/>
        <v>-4.1204437400950922E-2</v>
      </c>
      <c r="I151" s="160">
        <f t="shared" si="34"/>
        <v>7.9500396510705729E-2</v>
      </c>
      <c r="J151" s="159">
        <f t="shared" si="35"/>
        <v>9.545062511832722E-3</v>
      </c>
    </row>
    <row r="152" spans="2:10" x14ac:dyDescent="0.25">
      <c r="B152" s="162" t="s">
        <v>103</v>
      </c>
      <c r="C152" s="163">
        <v>3596</v>
      </c>
      <c r="D152" s="163">
        <v>4210</v>
      </c>
      <c r="E152" s="163">
        <v>4368</v>
      </c>
      <c r="F152" s="163">
        <v>4747</v>
      </c>
      <c r="G152" s="163">
        <v>3717</v>
      </c>
      <c r="H152" s="164">
        <f t="shared" si="33"/>
        <v>-0.21697914472298296</v>
      </c>
      <c r="I152" s="165">
        <f t="shared" si="34"/>
        <v>3.3648498331479315E-2</v>
      </c>
      <c r="J152" s="164">
        <f t="shared" si="35"/>
        <v>6.5158856485734119E-3</v>
      </c>
    </row>
    <row r="153" spans="2:10" x14ac:dyDescent="0.25">
      <c r="B153" s="162" t="s">
        <v>100</v>
      </c>
      <c r="C153" s="163">
        <v>1448</v>
      </c>
      <c r="D153" s="163">
        <v>933</v>
      </c>
      <c r="E153" s="163">
        <v>1459</v>
      </c>
      <c r="F153" s="163">
        <v>932</v>
      </c>
      <c r="G153" s="163">
        <v>1728</v>
      </c>
      <c r="H153" s="164">
        <f t="shared" si="33"/>
        <v>0.85407725321888406</v>
      </c>
      <c r="I153" s="165">
        <f t="shared" si="34"/>
        <v>0.19337016574585641</v>
      </c>
      <c r="J153" s="164">
        <f t="shared" si="35"/>
        <v>3.0291768632593101E-3</v>
      </c>
    </row>
    <row r="154" spans="2:10" x14ac:dyDescent="0.25">
      <c r="B154" s="157" t="s">
        <v>107</v>
      </c>
      <c r="C154" s="158">
        <v>6125</v>
      </c>
      <c r="D154" s="158">
        <v>5222</v>
      </c>
      <c r="E154" s="158">
        <v>4796</v>
      </c>
      <c r="F154" s="158">
        <v>6921</v>
      </c>
      <c r="G154" s="158">
        <v>7304</v>
      </c>
      <c r="H154" s="159">
        <f t="shared" si="33"/>
        <v>5.5338823869383047E-2</v>
      </c>
      <c r="I154" s="160">
        <f t="shared" si="34"/>
        <v>0.19248979591836735</v>
      </c>
      <c r="J154" s="159">
        <f t="shared" si="35"/>
        <v>1.28038818340544E-2</v>
      </c>
    </row>
    <row r="155" spans="2:10" x14ac:dyDescent="0.25">
      <c r="B155" s="162" t="s">
        <v>110</v>
      </c>
      <c r="C155" s="163">
        <v>1419</v>
      </c>
      <c r="D155" s="163">
        <v>1034</v>
      </c>
      <c r="E155" s="163">
        <v>1552</v>
      </c>
      <c r="F155" s="163">
        <v>1782</v>
      </c>
      <c r="G155" s="163">
        <v>1766</v>
      </c>
      <c r="H155" s="164">
        <f t="shared" si="33"/>
        <v>-8.9786756453422711E-3</v>
      </c>
      <c r="I155" s="165">
        <f t="shared" si="34"/>
        <v>0.24453840732910503</v>
      </c>
      <c r="J155" s="164">
        <f t="shared" si="35"/>
        <v>3.0957907063170961E-3</v>
      </c>
    </row>
    <row r="156" spans="2:10" x14ac:dyDescent="0.25">
      <c r="B156" s="162" t="s">
        <v>113</v>
      </c>
      <c r="C156" s="163">
        <v>1688</v>
      </c>
      <c r="D156" s="163">
        <v>1793</v>
      </c>
      <c r="E156" s="163">
        <v>1134</v>
      </c>
      <c r="F156" s="163">
        <v>1490</v>
      </c>
      <c r="G156" s="163">
        <v>1339</v>
      </c>
      <c r="H156" s="164">
        <f t="shared" si="33"/>
        <v>-0.10134228187919458</v>
      </c>
      <c r="I156" s="165">
        <f t="shared" si="34"/>
        <v>-0.20675355450236965</v>
      </c>
      <c r="J156" s="164">
        <f t="shared" si="35"/>
        <v>2.347261469851977E-3</v>
      </c>
    </row>
    <row r="157" spans="2:10" x14ac:dyDescent="0.25">
      <c r="B157" s="162" t="s">
        <v>116</v>
      </c>
      <c r="C157" s="163">
        <v>962</v>
      </c>
      <c r="D157" s="163">
        <v>746</v>
      </c>
      <c r="E157" s="163">
        <v>518</v>
      </c>
      <c r="F157" s="163">
        <v>1188</v>
      </c>
      <c r="G157" s="163">
        <v>1524</v>
      </c>
      <c r="H157" s="164">
        <f t="shared" si="33"/>
        <v>0.28282828282828287</v>
      </c>
      <c r="I157" s="165">
        <f t="shared" si="34"/>
        <v>0.58419958419958418</v>
      </c>
      <c r="J157" s="164">
        <f t="shared" si="35"/>
        <v>2.6715657057911971E-3</v>
      </c>
    </row>
    <row r="158" spans="2:10" x14ac:dyDescent="0.25">
      <c r="B158" s="162" t="s">
        <v>123</v>
      </c>
      <c r="C158" s="163">
        <v>201</v>
      </c>
      <c r="D158" s="163">
        <v>144</v>
      </c>
      <c r="E158" s="163">
        <v>194</v>
      </c>
      <c r="F158" s="163">
        <v>218</v>
      </c>
      <c r="G158" s="163">
        <v>314</v>
      </c>
      <c r="H158" s="164">
        <f t="shared" si="33"/>
        <v>0.44036697247706424</v>
      </c>
      <c r="I158" s="165">
        <f t="shared" si="34"/>
        <v>0.56218905472636815</v>
      </c>
      <c r="J158" s="164">
        <f t="shared" si="35"/>
        <v>5.5044070316170337E-4</v>
      </c>
    </row>
    <row r="159" spans="2:10" x14ac:dyDescent="0.25">
      <c r="B159" s="162" t="s">
        <v>119</v>
      </c>
      <c r="C159" s="163">
        <v>207</v>
      </c>
      <c r="D159" s="163">
        <v>202</v>
      </c>
      <c r="E159" s="163">
        <v>309</v>
      </c>
      <c r="F159" s="163">
        <v>383</v>
      </c>
      <c r="G159" s="163">
        <v>329</v>
      </c>
      <c r="H159" s="164">
        <f t="shared" si="33"/>
        <v>-0.14099216710182771</v>
      </c>
      <c r="I159" s="165">
        <f t="shared" si="34"/>
        <v>0.58937198067632846</v>
      </c>
      <c r="J159" s="164">
        <f t="shared" si="35"/>
        <v>5.7673564121082932E-4</v>
      </c>
    </row>
    <row r="160" spans="2:10" x14ac:dyDescent="0.25">
      <c r="B160" s="162" t="s">
        <v>128</v>
      </c>
      <c r="C160" s="163">
        <v>20</v>
      </c>
      <c r="D160" s="163">
        <v>80</v>
      </c>
      <c r="E160" s="163">
        <v>32</v>
      </c>
      <c r="F160" s="163">
        <v>23</v>
      </c>
      <c r="G160" s="163">
        <v>16</v>
      </c>
      <c r="H160" s="164">
        <f t="shared" si="33"/>
        <v>-0.30434782608695654</v>
      </c>
      <c r="I160" s="165">
        <f t="shared" si="34"/>
        <v>-0.19999999999999996</v>
      </c>
      <c r="J160" s="164">
        <f t="shared" si="35"/>
        <v>2.8047933919067685E-5</v>
      </c>
    </row>
    <row r="161" spans="2:10" x14ac:dyDescent="0.25">
      <c r="B161" s="162" t="s">
        <v>131</v>
      </c>
      <c r="C161" s="163">
        <v>75</v>
      </c>
      <c r="D161" s="163">
        <v>59</v>
      </c>
      <c r="E161" s="163">
        <v>53</v>
      </c>
      <c r="F161" s="163">
        <v>71</v>
      </c>
      <c r="G161" s="163">
        <v>52</v>
      </c>
      <c r="H161" s="164">
        <f t="shared" si="33"/>
        <v>-0.26760563380281688</v>
      </c>
      <c r="I161" s="165">
        <f t="shared" si="34"/>
        <v>-0.30666666666666664</v>
      </c>
      <c r="J161" s="164">
        <f t="shared" si="35"/>
        <v>9.1155785236969987E-5</v>
      </c>
    </row>
    <row r="162" spans="2:10" x14ac:dyDescent="0.25">
      <c r="B162" s="168" t="s">
        <v>145</v>
      </c>
      <c r="C162" s="169">
        <f>C154-SUM(C155:C161)</f>
        <v>1553</v>
      </c>
      <c r="D162" s="169">
        <f>D154-SUM(D155:D161)</f>
        <v>1164</v>
      </c>
      <c r="E162" s="169">
        <f>E154-SUM(E155:E161)</f>
        <v>1004</v>
      </c>
      <c r="F162" s="169">
        <f>F154-SUM(F155:F161)</f>
        <v>1766</v>
      </c>
      <c r="G162" s="169">
        <f>G154-SUM(G155:G161)</f>
        <v>1964</v>
      </c>
      <c r="H162" s="170">
        <f t="shared" si="33"/>
        <v>0.11211778029445063</v>
      </c>
      <c r="I162" s="171">
        <f t="shared" si="34"/>
        <v>0.26464906632324525</v>
      </c>
      <c r="J162" s="170">
        <f t="shared" si="35"/>
        <v>3.4428838885655587E-3</v>
      </c>
    </row>
    <row r="163" spans="2:10" x14ac:dyDescent="0.25">
      <c r="C163" s="79"/>
      <c r="D163" s="79"/>
      <c r="E163" s="79"/>
      <c r="F163" s="79"/>
      <c r="G163" s="79"/>
      <c r="H163" s="79"/>
    </row>
    <row r="164" spans="2:10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253D-BE18-4632-90BF-1E4FA026FAE0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70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Q4" s="270" t="s">
        <v>272</v>
      </c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</row>
    <row r="5" spans="1:28" ht="6" customHeight="1" x14ac:dyDescent="0.25"/>
    <row r="6" spans="1:28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28" s="144" customFormat="1" ht="72" customHeight="1" x14ac:dyDescent="0.25">
      <c r="B7" s="145"/>
      <c r="C7" s="172" t="s">
        <v>263</v>
      </c>
      <c r="D7" s="172" t="s">
        <v>264</v>
      </c>
      <c r="E7" s="172" t="s">
        <v>265</v>
      </c>
      <c r="F7" s="172" t="s">
        <v>271</v>
      </c>
      <c r="G7" s="172" t="s">
        <v>266</v>
      </c>
      <c r="H7" s="172" t="s">
        <v>267</v>
      </c>
      <c r="I7" s="172" t="s">
        <v>268</v>
      </c>
      <c r="J7" s="173" t="str">
        <f>CONCATENATE("var. ",RIGHT(I7,2),"/",RIGHT(H7,2))</f>
        <v>var. 24/23</v>
      </c>
      <c r="K7" s="173" t="str">
        <f>CONCATENATE("var. ",RIGHT(I7,2),"/",RIGHT(D7,2))</f>
        <v>var. 24/19</v>
      </c>
      <c r="L7" s="172" t="str">
        <f>CONCATENATE("dif. ",RIGHT(I7,2),"/",RIGHT(H7,2))</f>
        <v>dif. 24/23</v>
      </c>
      <c r="M7" s="172" t="str">
        <f>CONCATENATE("dif. ",RIGHT(I7,2),"/",RIGHT(D7,2))</f>
        <v>dif. 24/19</v>
      </c>
      <c r="N7" s="173" t="str">
        <f>CONCATENATE("Cuota s/ total lugares de residencia ",RIGHT(I7,4))</f>
        <v>Cuota s/ total lugares de residencia 2024</v>
      </c>
      <c r="Q7" s="145"/>
      <c r="R7" s="172" t="s">
        <v>263</v>
      </c>
      <c r="S7" s="172" t="s">
        <v>264</v>
      </c>
      <c r="T7" s="172" t="s">
        <v>265</v>
      </c>
      <c r="U7" s="172" t="s">
        <v>266</v>
      </c>
      <c r="V7" s="172" t="s">
        <v>267</v>
      </c>
      <c r="W7" s="172" t="s">
        <v>268</v>
      </c>
      <c r="X7" s="173" t="str">
        <f>CONCATENATE("var. ",RIGHT(W7,2),"/",RIGHT(V7,2))</f>
        <v>var. 24/23</v>
      </c>
      <c r="Y7" s="173" t="str">
        <f>CONCATENATE("var. ",RIGHT(W7,2),"/",RIGHT(S7,2))</f>
        <v>var. 24/19</v>
      </c>
      <c r="Z7" s="172" t="str">
        <f>CONCATENATE("dif. ",RIGHT(W7,2),"/",RIGHT(V7,2))</f>
        <v>dif. 24/23</v>
      </c>
      <c r="AA7" s="172" t="str">
        <f>CONCATENATE("dif. ",RIGHT(W7,2),"/",RIGHT(S7,2))</f>
        <v>dif. 24/19</v>
      </c>
      <c r="AB7" s="173" t="str">
        <f>CONCATENATE("Cuota s/ total lugares de residencia ",RIGHT(W7,4))</f>
        <v>Cuota s/ total lugares de residencia 2024</v>
      </c>
    </row>
    <row r="8" spans="1:28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2"/>
      <c r="M8" s="151"/>
      <c r="N8" s="151"/>
      <c r="Q8" s="153" t="s">
        <v>52</v>
      </c>
      <c r="R8" s="151"/>
      <c r="S8" s="151"/>
      <c r="T8" s="151"/>
      <c r="U8" s="151"/>
      <c r="V8" s="151"/>
      <c r="W8" s="152"/>
      <c r="X8" s="152"/>
      <c r="Y8" s="152"/>
      <c r="Z8" s="152"/>
      <c r="AA8" s="151"/>
      <c r="AB8" s="151"/>
    </row>
    <row r="9" spans="1:28" x14ac:dyDescent="0.25">
      <c r="A9" s="1"/>
      <c r="B9" s="154" t="s">
        <v>68</v>
      </c>
      <c r="C9" s="176">
        <v>4881653</v>
      </c>
      <c r="D9" s="176">
        <v>4818735</v>
      </c>
      <c r="E9" s="176">
        <v>1697973</v>
      </c>
      <c r="F9" s="176">
        <v>4616324</v>
      </c>
      <c r="G9" s="176">
        <v>4616324</v>
      </c>
      <c r="H9" s="176">
        <v>5103072</v>
      </c>
      <c r="I9" s="176">
        <v>5417451</v>
      </c>
      <c r="J9" s="177">
        <f>IFERROR(I9/H9-1,"-")</f>
        <v>6.1605832721936871E-2</v>
      </c>
      <c r="K9" s="177">
        <f>IFERROR(I9/D9-1,"-")</f>
        <v>0.12424754629586388</v>
      </c>
      <c r="L9" s="176">
        <f>I9-H9</f>
        <v>314379</v>
      </c>
      <c r="M9" s="176">
        <f>I9-D9</f>
        <v>598716</v>
      </c>
      <c r="N9" s="177">
        <f t="shared" ref="N9:N21" si="0">I9/I$9</f>
        <v>1</v>
      </c>
      <c r="Q9" s="154" t="s">
        <v>68</v>
      </c>
      <c r="R9" s="176">
        <v>280535</v>
      </c>
      <c r="S9" s="176">
        <v>250989</v>
      </c>
      <c r="T9" s="176">
        <v>94376</v>
      </c>
      <c r="U9" s="176">
        <v>252020</v>
      </c>
      <c r="V9" s="176">
        <v>274006</v>
      </c>
      <c r="W9" s="176">
        <v>287742</v>
      </c>
      <c r="X9" s="177">
        <f>IFERROR(W9/V9-1,"-")</f>
        <v>5.0130289117756632E-2</v>
      </c>
      <c r="Y9" s="177">
        <f>IFERROR(W9/S9-1,"-")</f>
        <v>0.14643271219057419</v>
      </c>
      <c r="Z9" s="176">
        <f>W9-V9</f>
        <v>13736</v>
      </c>
      <c r="AA9" s="176">
        <f>W9-S9</f>
        <v>36753</v>
      </c>
      <c r="AB9" s="177">
        <f t="shared" ref="AB9:AB21" si="1">W9/W$9</f>
        <v>1</v>
      </c>
    </row>
    <row r="10" spans="1:28" x14ac:dyDescent="0.25">
      <c r="A10" s="1" t="s">
        <v>96</v>
      </c>
      <c r="B10" s="157" t="s">
        <v>97</v>
      </c>
      <c r="C10" s="158">
        <v>998408</v>
      </c>
      <c r="D10" s="158">
        <v>1002718</v>
      </c>
      <c r="E10" s="158">
        <v>445131</v>
      </c>
      <c r="F10" s="158">
        <v>962381</v>
      </c>
      <c r="G10" s="158">
        <v>962381</v>
      </c>
      <c r="H10" s="158">
        <v>1002645</v>
      </c>
      <c r="I10" s="158">
        <v>1005384</v>
      </c>
      <c r="J10" s="160">
        <f>IFERROR(I10/H10-1,"-")</f>
        <v>2.7317744565624746E-3</v>
      </c>
      <c r="K10" s="159">
        <f t="shared" ref="K10:K21" si="2">IFERROR(I10/D10-1,"-")</f>
        <v>2.6587734537526497E-3</v>
      </c>
      <c r="L10" s="157">
        <f t="shared" ref="L10:L20" si="3">I10-H10</f>
        <v>2739</v>
      </c>
      <c r="M10" s="158">
        <f t="shared" ref="M10:M21" si="4">I10-D10</f>
        <v>2666</v>
      </c>
      <c r="N10" s="159">
        <f t="shared" si="0"/>
        <v>0.18558248150283224</v>
      </c>
      <c r="Q10" s="157" t="s">
        <v>97</v>
      </c>
      <c r="R10" s="158">
        <v>51828</v>
      </c>
      <c r="S10" s="158">
        <v>45096</v>
      </c>
      <c r="T10" s="158">
        <v>19769</v>
      </c>
      <c r="U10" s="158">
        <v>28307</v>
      </c>
      <c r="V10" s="158">
        <v>31454</v>
      </c>
      <c r="W10" s="158">
        <v>28667</v>
      </c>
      <c r="X10" s="160">
        <f>IFERROR(W10/V10-1,"-")</f>
        <v>-8.8605582755770351E-2</v>
      </c>
      <c r="Y10" s="159">
        <f t="shared" ref="Y10:Y21" si="5">IFERROR(W10/S10-1,"-")</f>
        <v>-0.36431169061557567</v>
      </c>
      <c r="Z10" s="157">
        <f t="shared" ref="Z10:Z20" si="6">W10-V10</f>
        <v>-2787</v>
      </c>
      <c r="AA10" s="158">
        <f t="shared" ref="AA10:AA21" si="7">W10-S10</f>
        <v>-16429</v>
      </c>
      <c r="AB10" s="159">
        <f t="shared" si="1"/>
        <v>9.9627444029721068E-2</v>
      </c>
    </row>
    <row r="11" spans="1:28" x14ac:dyDescent="0.25">
      <c r="A11" s="161" t="s">
        <v>103</v>
      </c>
      <c r="B11" s="162" t="s">
        <v>103</v>
      </c>
      <c r="C11" s="163">
        <v>401368</v>
      </c>
      <c r="D11" s="163">
        <v>386522</v>
      </c>
      <c r="E11" s="163">
        <v>189999</v>
      </c>
      <c r="F11" s="163">
        <v>392981</v>
      </c>
      <c r="G11" s="163">
        <v>392981</v>
      </c>
      <c r="H11" s="163">
        <v>405259</v>
      </c>
      <c r="I11" s="163">
        <v>395283</v>
      </c>
      <c r="J11" s="165">
        <f>IFERROR(I11/H11-1,"-")</f>
        <v>-2.4616356453527222E-2</v>
      </c>
      <c r="K11" s="164">
        <f t="shared" si="2"/>
        <v>2.2666238920423742E-2</v>
      </c>
      <c r="L11" s="162">
        <f t="shared" si="3"/>
        <v>-9976</v>
      </c>
      <c r="M11" s="163">
        <f t="shared" si="4"/>
        <v>8761</v>
      </c>
      <c r="N11" s="164">
        <f t="shared" si="0"/>
        <v>7.2964757779996531E-2</v>
      </c>
      <c r="Q11" s="162" t="s">
        <v>103</v>
      </c>
      <c r="R11" s="163">
        <v>37178</v>
      </c>
      <c r="S11" s="163">
        <v>24700</v>
      </c>
      <c r="T11" s="163">
        <v>14147</v>
      </c>
      <c r="U11" s="163">
        <v>19268</v>
      </c>
      <c r="V11" s="163">
        <v>20465</v>
      </c>
      <c r="W11" s="163">
        <v>18364</v>
      </c>
      <c r="X11" s="165">
        <f>IFERROR(W11/V11-1,"-")</f>
        <v>-0.10266308331297336</v>
      </c>
      <c r="Y11" s="164">
        <f t="shared" si="5"/>
        <v>-0.25651821862348179</v>
      </c>
      <c r="Z11" s="162">
        <f t="shared" si="6"/>
        <v>-2101</v>
      </c>
      <c r="AA11" s="163">
        <f t="shared" si="7"/>
        <v>-6336</v>
      </c>
      <c r="AB11" s="164">
        <f t="shared" si="1"/>
        <v>6.382106192352871E-2</v>
      </c>
    </row>
    <row r="12" spans="1:28" x14ac:dyDescent="0.25">
      <c r="A12" s="161" t="s">
        <v>100</v>
      </c>
      <c r="B12" s="162" t="s">
        <v>100</v>
      </c>
      <c r="C12" s="163">
        <v>597040</v>
      </c>
      <c r="D12" s="163">
        <v>616196</v>
      </c>
      <c r="E12" s="163">
        <v>255132</v>
      </c>
      <c r="F12" s="163">
        <v>569400</v>
      </c>
      <c r="G12" s="163">
        <v>569400</v>
      </c>
      <c r="H12" s="163">
        <v>597386</v>
      </c>
      <c r="I12" s="163">
        <v>610101</v>
      </c>
      <c r="J12" s="165">
        <f>IFERROR(I12/H12-1,"-")</f>
        <v>2.1284395683862645E-2</v>
      </c>
      <c r="K12" s="164">
        <f t="shared" si="2"/>
        <v>-9.8913332770741436E-3</v>
      </c>
      <c r="L12" s="162">
        <f t="shared" si="3"/>
        <v>12715</v>
      </c>
      <c r="M12" s="163">
        <f t="shared" si="4"/>
        <v>-6095</v>
      </c>
      <c r="N12" s="164">
        <f t="shared" si="0"/>
        <v>0.1126177237228357</v>
      </c>
      <c r="Q12" s="162" t="s">
        <v>100</v>
      </c>
      <c r="R12" s="163">
        <v>14650</v>
      </c>
      <c r="S12" s="163">
        <v>20396</v>
      </c>
      <c r="T12" s="163">
        <v>5622</v>
      </c>
      <c r="U12" s="163">
        <v>9039</v>
      </c>
      <c r="V12" s="163">
        <v>10989</v>
      </c>
      <c r="W12" s="163">
        <v>10303</v>
      </c>
      <c r="X12" s="165">
        <f>IFERROR(W12/V12-1,"-")</f>
        <v>-6.2426062426062412E-2</v>
      </c>
      <c r="Y12" s="164">
        <f t="shared" si="5"/>
        <v>-0.4948519317513238</v>
      </c>
      <c r="Z12" s="162">
        <f t="shared" si="6"/>
        <v>-686</v>
      </c>
      <c r="AA12" s="163">
        <f t="shared" si="7"/>
        <v>-10093</v>
      </c>
      <c r="AB12" s="164">
        <f t="shared" si="1"/>
        <v>3.5806382106192351E-2</v>
      </c>
    </row>
    <row r="13" spans="1:28" x14ac:dyDescent="0.25">
      <c r="A13" s="1"/>
      <c r="B13" s="157" t="s">
        <v>107</v>
      </c>
      <c r="C13" s="158">
        <v>3883245</v>
      </c>
      <c r="D13" s="158">
        <v>3816017</v>
      </c>
      <c r="E13" s="158">
        <v>1252842</v>
      </c>
      <c r="F13" s="158">
        <v>3653943</v>
      </c>
      <c r="G13" s="158">
        <v>3653943</v>
      </c>
      <c r="H13" s="158">
        <v>4100427</v>
      </c>
      <c r="I13" s="158">
        <v>4412067</v>
      </c>
      <c r="J13" s="160">
        <f>IFERROR(I13/H13-1,"-")</f>
        <v>7.6001840783898933E-2</v>
      </c>
      <c r="K13" s="159">
        <f t="shared" si="2"/>
        <v>0.15619689325283415</v>
      </c>
      <c r="L13" s="157">
        <f t="shared" si="3"/>
        <v>311640</v>
      </c>
      <c r="M13" s="158">
        <f t="shared" si="4"/>
        <v>596050</v>
      </c>
      <c r="N13" s="159">
        <f t="shared" si="0"/>
        <v>0.81441751849716781</v>
      </c>
      <c r="Q13" s="157" t="s">
        <v>107</v>
      </c>
      <c r="R13" s="158">
        <v>228707</v>
      </c>
      <c r="S13" s="158">
        <v>205893</v>
      </c>
      <c r="T13" s="158">
        <v>74607</v>
      </c>
      <c r="U13" s="158">
        <v>223713</v>
      </c>
      <c r="V13" s="158">
        <v>242552</v>
      </c>
      <c r="W13" s="158">
        <v>259075</v>
      </c>
      <c r="X13" s="160">
        <f>IFERROR(W13/V13-1,"-")</f>
        <v>6.8121474982684171E-2</v>
      </c>
      <c r="Y13" s="159">
        <f t="shared" si="5"/>
        <v>0.25829921366923592</v>
      </c>
      <c r="Z13" s="157">
        <f t="shared" si="6"/>
        <v>16523</v>
      </c>
      <c r="AA13" s="158">
        <f t="shared" si="7"/>
        <v>53182</v>
      </c>
      <c r="AB13" s="159">
        <f t="shared" si="1"/>
        <v>0.90037255597027888</v>
      </c>
    </row>
    <row r="14" spans="1:28" s="56" customFormat="1" x14ac:dyDescent="0.25">
      <c r="B14" s="162" t="s">
        <v>110</v>
      </c>
      <c r="C14" s="163">
        <v>1734168</v>
      </c>
      <c r="D14" s="163">
        <v>1770999</v>
      </c>
      <c r="E14" s="163">
        <v>488986</v>
      </c>
      <c r="F14" s="163">
        <v>1722651</v>
      </c>
      <c r="G14" s="163">
        <v>1722651</v>
      </c>
      <c r="H14" s="163">
        <v>1952814</v>
      </c>
      <c r="I14" s="163">
        <v>2103110</v>
      </c>
      <c r="J14" s="165">
        <f t="shared" ref="J14:J21" si="8">IFERROR(I14/H14-1,"-")</f>
        <v>7.6963807100932202E-2</v>
      </c>
      <c r="K14" s="164">
        <f t="shared" si="2"/>
        <v>0.18752749154573212</v>
      </c>
      <c r="L14" s="162">
        <f t="shared" si="3"/>
        <v>150296</v>
      </c>
      <c r="M14" s="163">
        <f t="shared" si="4"/>
        <v>332111</v>
      </c>
      <c r="N14" s="164">
        <f t="shared" si="0"/>
        <v>0.38821024869445059</v>
      </c>
      <c r="Q14" s="162" t="s">
        <v>110</v>
      </c>
      <c r="R14" s="163">
        <v>119537</v>
      </c>
      <c r="S14" s="163">
        <v>102733</v>
      </c>
      <c r="T14" s="163">
        <v>30179</v>
      </c>
      <c r="U14" s="163">
        <v>98327</v>
      </c>
      <c r="V14" s="163">
        <v>105348</v>
      </c>
      <c r="W14" s="163">
        <v>117947</v>
      </c>
      <c r="X14" s="165">
        <f t="shared" ref="X14:X21" si="9">IFERROR(W14/V14-1,"-")</f>
        <v>0.11959410714963736</v>
      </c>
      <c r="Y14" s="164">
        <f t="shared" si="5"/>
        <v>0.14809262846407689</v>
      </c>
      <c r="Z14" s="162">
        <f t="shared" si="6"/>
        <v>12599</v>
      </c>
      <c r="AA14" s="163">
        <f t="shared" si="7"/>
        <v>15214</v>
      </c>
      <c r="AB14" s="164">
        <f t="shared" si="1"/>
        <v>0.40990540136650194</v>
      </c>
    </row>
    <row r="15" spans="1:28" s="56" customFormat="1" x14ac:dyDescent="0.25">
      <c r="B15" s="162" t="s">
        <v>113</v>
      </c>
      <c r="C15" s="163">
        <v>598119</v>
      </c>
      <c r="D15" s="163">
        <v>508092</v>
      </c>
      <c r="E15" s="163">
        <v>161656</v>
      </c>
      <c r="F15" s="163">
        <v>369343</v>
      </c>
      <c r="G15" s="163">
        <v>369343</v>
      </c>
      <c r="H15" s="163">
        <v>420084</v>
      </c>
      <c r="I15" s="163">
        <v>441010</v>
      </c>
      <c r="J15" s="165">
        <f t="shared" si="8"/>
        <v>4.9813846754458657E-2</v>
      </c>
      <c r="K15" s="164">
        <f t="shared" si="2"/>
        <v>-0.13202727065177178</v>
      </c>
      <c r="L15" s="162">
        <f t="shared" si="3"/>
        <v>20926</v>
      </c>
      <c r="M15" s="163">
        <f t="shared" si="4"/>
        <v>-67082</v>
      </c>
      <c r="N15" s="164">
        <f t="shared" si="0"/>
        <v>8.1405443261046567E-2</v>
      </c>
      <c r="Q15" s="162" t="s">
        <v>113</v>
      </c>
      <c r="R15" s="163">
        <v>15555</v>
      </c>
      <c r="S15" s="163">
        <v>14456</v>
      </c>
      <c r="T15" s="163">
        <v>5578</v>
      </c>
      <c r="U15" s="163">
        <v>15310</v>
      </c>
      <c r="V15" s="163">
        <v>20966</v>
      </c>
      <c r="W15" s="163">
        <v>21577</v>
      </c>
      <c r="X15" s="165">
        <f t="shared" si="9"/>
        <v>2.9142421062672952E-2</v>
      </c>
      <c r="Y15" s="164">
        <f t="shared" si="5"/>
        <v>0.49259822910902051</v>
      </c>
      <c r="Z15" s="162">
        <f t="shared" si="6"/>
        <v>611</v>
      </c>
      <c r="AA15" s="163">
        <f t="shared" si="7"/>
        <v>7121</v>
      </c>
      <c r="AB15" s="164">
        <f t="shared" si="1"/>
        <v>7.4987315025265691E-2</v>
      </c>
    </row>
    <row r="16" spans="1:28" x14ac:dyDescent="0.25">
      <c r="A16" s="1"/>
      <c r="B16" s="162" t="s">
        <v>116</v>
      </c>
      <c r="C16" s="163">
        <v>168328</v>
      </c>
      <c r="D16" s="163">
        <v>169640</v>
      </c>
      <c r="E16" s="163">
        <v>61543</v>
      </c>
      <c r="F16" s="163">
        <v>189595</v>
      </c>
      <c r="G16" s="163">
        <v>189595</v>
      </c>
      <c r="H16" s="163">
        <v>216757</v>
      </c>
      <c r="I16" s="163">
        <v>235699</v>
      </c>
      <c r="J16" s="165">
        <f t="shared" si="8"/>
        <v>8.7388181235208195E-2</v>
      </c>
      <c r="K16" s="164">
        <f t="shared" si="2"/>
        <v>0.38940697948597025</v>
      </c>
      <c r="L16" s="162">
        <f t="shared" si="3"/>
        <v>18942</v>
      </c>
      <c r="M16" s="163">
        <f t="shared" si="4"/>
        <v>66059</v>
      </c>
      <c r="N16" s="164">
        <f t="shared" si="0"/>
        <v>4.3507361672491363E-2</v>
      </c>
      <c r="Q16" s="162" t="s">
        <v>116</v>
      </c>
      <c r="R16" s="163">
        <v>25776</v>
      </c>
      <c r="S16" s="163">
        <v>20088</v>
      </c>
      <c r="T16" s="163">
        <v>6504</v>
      </c>
      <c r="U16" s="163">
        <v>26748</v>
      </c>
      <c r="V16" s="163">
        <v>25049</v>
      </c>
      <c r="W16" s="163">
        <v>25956</v>
      </c>
      <c r="X16" s="165">
        <f t="shared" si="9"/>
        <v>3.6209030300610845E-2</v>
      </c>
      <c r="Y16" s="164">
        <f t="shared" si="5"/>
        <v>0.29211469534050183</v>
      </c>
      <c r="Z16" s="162">
        <f t="shared" si="6"/>
        <v>907</v>
      </c>
      <c r="AA16" s="163">
        <f t="shared" si="7"/>
        <v>5868</v>
      </c>
      <c r="AB16" s="164">
        <f t="shared" si="1"/>
        <v>9.0205809370894757E-2</v>
      </c>
    </row>
    <row r="17" spans="1:28" x14ac:dyDescent="0.25">
      <c r="A17" s="1"/>
      <c r="B17" s="162" t="s">
        <v>123</v>
      </c>
      <c r="C17" s="163">
        <v>156920</v>
      </c>
      <c r="D17" s="163">
        <v>146053</v>
      </c>
      <c r="E17" s="163">
        <v>44574</v>
      </c>
      <c r="F17" s="163">
        <v>179886</v>
      </c>
      <c r="G17" s="163">
        <v>179886</v>
      </c>
      <c r="H17" s="163">
        <v>173008</v>
      </c>
      <c r="I17" s="163">
        <v>180424</v>
      </c>
      <c r="J17" s="165">
        <f t="shared" si="8"/>
        <v>4.2865069823360802E-2</v>
      </c>
      <c r="K17" s="164">
        <f t="shared" si="2"/>
        <v>0.23533237934174589</v>
      </c>
      <c r="L17" s="162">
        <f t="shared" si="3"/>
        <v>7416</v>
      </c>
      <c r="M17" s="163">
        <f t="shared" si="4"/>
        <v>34371</v>
      </c>
      <c r="N17" s="164">
        <f t="shared" si="0"/>
        <v>3.3304223702254068E-2</v>
      </c>
      <c r="Q17" s="162" t="s">
        <v>123</v>
      </c>
      <c r="R17" s="163">
        <v>4759</v>
      </c>
      <c r="S17" s="163">
        <v>4319</v>
      </c>
      <c r="T17" s="163">
        <v>1170</v>
      </c>
      <c r="U17" s="163">
        <v>10336</v>
      </c>
      <c r="V17" s="163">
        <v>9722</v>
      </c>
      <c r="W17" s="163">
        <v>6946</v>
      </c>
      <c r="X17" s="165">
        <f t="shared" si="9"/>
        <v>-0.28553795515326064</v>
      </c>
      <c r="Y17" s="164">
        <f t="shared" si="5"/>
        <v>0.60824264876128731</v>
      </c>
      <c r="Z17" s="162">
        <f t="shared" si="6"/>
        <v>-2776</v>
      </c>
      <c r="AA17" s="163">
        <f t="shared" si="7"/>
        <v>2627</v>
      </c>
      <c r="AB17" s="164">
        <f t="shared" si="1"/>
        <v>2.4139680686170249E-2</v>
      </c>
    </row>
    <row r="18" spans="1:28" x14ac:dyDescent="0.25">
      <c r="A18" s="1"/>
      <c r="B18" s="162" t="s">
        <v>119</v>
      </c>
      <c r="C18" s="163">
        <v>138144</v>
      </c>
      <c r="D18" s="163">
        <v>133661</v>
      </c>
      <c r="E18" s="163">
        <v>63364</v>
      </c>
      <c r="F18" s="163">
        <v>146627</v>
      </c>
      <c r="G18" s="163">
        <v>146627</v>
      </c>
      <c r="H18" s="163">
        <v>149379</v>
      </c>
      <c r="I18" s="163">
        <v>158085</v>
      </c>
      <c r="J18" s="165">
        <f t="shared" si="8"/>
        <v>5.8281284517904153E-2</v>
      </c>
      <c r="K18" s="164">
        <f t="shared" si="2"/>
        <v>0.1827309387181002</v>
      </c>
      <c r="L18" s="162">
        <f t="shared" si="3"/>
        <v>8706</v>
      </c>
      <c r="M18" s="163">
        <f t="shared" si="4"/>
        <v>24424</v>
      </c>
      <c r="N18" s="164">
        <f t="shared" si="0"/>
        <v>2.9180697711894396E-2</v>
      </c>
      <c r="Q18" s="162" t="s">
        <v>119</v>
      </c>
      <c r="R18" s="163">
        <v>4448</v>
      </c>
      <c r="S18" s="163">
        <v>4318</v>
      </c>
      <c r="T18" s="163">
        <v>1988</v>
      </c>
      <c r="U18" s="163">
        <v>4532</v>
      </c>
      <c r="V18" s="163">
        <v>5507</v>
      </c>
      <c r="W18" s="163">
        <v>5702</v>
      </c>
      <c r="X18" s="165">
        <f t="shared" si="9"/>
        <v>3.5409478845106257E-2</v>
      </c>
      <c r="Y18" s="164">
        <f t="shared" si="5"/>
        <v>0.32051875868457613</v>
      </c>
      <c r="Z18" s="162">
        <f t="shared" si="6"/>
        <v>195</v>
      </c>
      <c r="AA18" s="163">
        <f t="shared" si="7"/>
        <v>1384</v>
      </c>
      <c r="AB18" s="164">
        <f t="shared" si="1"/>
        <v>1.9816363269873707E-2</v>
      </c>
    </row>
    <row r="19" spans="1:28" x14ac:dyDescent="0.25">
      <c r="A19" s="1"/>
      <c r="B19" s="162" t="s">
        <v>128</v>
      </c>
      <c r="C19" s="163">
        <v>62854</v>
      </c>
      <c r="D19" s="163">
        <v>70012</v>
      </c>
      <c r="E19" s="163">
        <v>35732</v>
      </c>
      <c r="F19" s="163">
        <v>53846</v>
      </c>
      <c r="G19" s="163">
        <v>53846</v>
      </c>
      <c r="H19" s="163">
        <v>62423</v>
      </c>
      <c r="I19" s="163">
        <v>59079</v>
      </c>
      <c r="J19" s="165">
        <f t="shared" si="8"/>
        <v>-5.3569998237829042E-2</v>
      </c>
      <c r="K19" s="164">
        <f t="shared" si="2"/>
        <v>-0.15615894418099752</v>
      </c>
      <c r="L19" s="162">
        <f t="shared" si="3"/>
        <v>-3344</v>
      </c>
      <c r="M19" s="163">
        <f t="shared" si="4"/>
        <v>-10933</v>
      </c>
      <c r="N19" s="164">
        <f t="shared" si="0"/>
        <v>1.0905313218338292E-2</v>
      </c>
      <c r="Q19" s="162" t="s">
        <v>128</v>
      </c>
      <c r="R19" s="163">
        <v>1845</v>
      </c>
      <c r="S19" s="163">
        <v>2191</v>
      </c>
      <c r="T19" s="163">
        <v>2363</v>
      </c>
      <c r="U19" s="163">
        <v>2541</v>
      </c>
      <c r="V19" s="163">
        <v>2860</v>
      </c>
      <c r="W19" s="163">
        <v>2755</v>
      </c>
      <c r="X19" s="165">
        <f t="shared" si="9"/>
        <v>-3.6713286713286664E-2</v>
      </c>
      <c r="Y19" s="164">
        <f t="shared" si="5"/>
        <v>0.25741670470104983</v>
      </c>
      <c r="Z19" s="162">
        <f t="shared" si="6"/>
        <v>-105</v>
      </c>
      <c r="AA19" s="163">
        <f t="shared" si="7"/>
        <v>564</v>
      </c>
      <c r="AB19" s="164">
        <f t="shared" si="1"/>
        <v>9.5745494227467663E-3</v>
      </c>
    </row>
    <row r="20" spans="1:28" x14ac:dyDescent="0.25">
      <c r="A20" s="161" t="s">
        <v>144</v>
      </c>
      <c r="B20" s="162" t="s">
        <v>131</v>
      </c>
      <c r="C20" s="163">
        <v>104779</v>
      </c>
      <c r="D20" s="163">
        <v>90242</v>
      </c>
      <c r="E20" s="163">
        <v>52569</v>
      </c>
      <c r="F20" s="163">
        <v>41647</v>
      </c>
      <c r="G20" s="163">
        <v>41647</v>
      </c>
      <c r="H20" s="163">
        <v>58019</v>
      </c>
      <c r="I20" s="163">
        <v>60115</v>
      </c>
      <c r="J20" s="165">
        <f t="shared" si="8"/>
        <v>3.6126096623519954E-2</v>
      </c>
      <c r="K20" s="164">
        <f t="shared" si="2"/>
        <v>-0.3338467675805058</v>
      </c>
      <c r="L20" s="162">
        <f t="shared" si="3"/>
        <v>2096</v>
      </c>
      <c r="M20" s="163">
        <f t="shared" si="4"/>
        <v>-30127</v>
      </c>
      <c r="N20" s="164">
        <f t="shared" si="0"/>
        <v>1.1096547066138669E-2</v>
      </c>
      <c r="Q20" s="162" t="s">
        <v>131</v>
      </c>
      <c r="R20" s="163">
        <v>9171</v>
      </c>
      <c r="S20" s="163">
        <v>5868</v>
      </c>
      <c r="T20" s="163">
        <v>4760</v>
      </c>
      <c r="U20" s="163">
        <v>1315</v>
      </c>
      <c r="V20" s="163">
        <v>2219</v>
      </c>
      <c r="W20" s="163">
        <v>2127</v>
      </c>
      <c r="X20" s="165">
        <f t="shared" si="9"/>
        <v>-4.1460117169896393E-2</v>
      </c>
      <c r="Y20" s="164">
        <f t="shared" si="5"/>
        <v>-0.63752556237218816</v>
      </c>
      <c r="Z20" s="162">
        <f t="shared" si="6"/>
        <v>-92</v>
      </c>
      <c r="AA20" s="163">
        <f t="shared" si="7"/>
        <v>-3741</v>
      </c>
      <c r="AB20" s="164">
        <f t="shared" si="1"/>
        <v>7.3920387013366139E-3</v>
      </c>
    </row>
    <row r="21" spans="1:28" x14ac:dyDescent="0.25">
      <c r="A21" s="167" t="s">
        <v>145</v>
      </c>
      <c r="B21" s="168" t="s">
        <v>145</v>
      </c>
      <c r="C21" s="169">
        <f t="shared" ref="C21:I21" si="10">C13-SUM(C14:C20)</f>
        <v>919933</v>
      </c>
      <c r="D21" s="169">
        <f t="shared" si="10"/>
        <v>927318</v>
      </c>
      <c r="E21" s="169">
        <f t="shared" si="10"/>
        <v>344418</v>
      </c>
      <c r="F21" s="169">
        <f t="shared" ref="F21" si="11">F13-SUM(F14:F20)</f>
        <v>950348</v>
      </c>
      <c r="G21" s="169">
        <f t="shared" si="10"/>
        <v>950348</v>
      </c>
      <c r="H21" s="169">
        <f t="shared" si="10"/>
        <v>1067943</v>
      </c>
      <c r="I21" s="169">
        <f t="shared" si="10"/>
        <v>1174545</v>
      </c>
      <c r="J21" s="171">
        <f t="shared" si="8"/>
        <v>9.9819934209971928E-2</v>
      </c>
      <c r="K21" s="170">
        <f t="shared" si="2"/>
        <v>0.26660433637651804</v>
      </c>
      <c r="L21" s="168">
        <f>I21-H21</f>
        <v>106602</v>
      </c>
      <c r="M21" s="169">
        <f t="shared" si="4"/>
        <v>247227</v>
      </c>
      <c r="N21" s="170">
        <f t="shared" si="0"/>
        <v>0.21680768317055382</v>
      </c>
      <c r="Q21" s="168" t="s">
        <v>145</v>
      </c>
      <c r="R21" s="169">
        <f t="shared" ref="R21:W21" si="12">R13-SUM(R14:R20)</f>
        <v>47616</v>
      </c>
      <c r="S21" s="169">
        <f t="shared" si="12"/>
        <v>51920</v>
      </c>
      <c r="T21" s="169">
        <f t="shared" si="12"/>
        <v>22065</v>
      </c>
      <c r="U21" s="169">
        <f t="shared" si="12"/>
        <v>64604</v>
      </c>
      <c r="V21" s="169">
        <f t="shared" si="12"/>
        <v>70881</v>
      </c>
      <c r="W21" s="169">
        <f t="shared" si="12"/>
        <v>76065</v>
      </c>
      <c r="X21" s="171">
        <f t="shared" si="9"/>
        <v>7.3136665679095936E-2</v>
      </c>
      <c r="Y21" s="170">
        <f t="shared" si="5"/>
        <v>0.46504237288135597</v>
      </c>
      <c r="Z21" s="168">
        <f>W21-V21</f>
        <v>5184</v>
      </c>
      <c r="AA21" s="169">
        <f t="shared" si="7"/>
        <v>24145</v>
      </c>
      <c r="AB21" s="170">
        <f t="shared" si="1"/>
        <v>0.2643513981274892</v>
      </c>
    </row>
    <row r="22" spans="1:28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1"/>
      <c r="N22" s="151"/>
    </row>
    <row r="23" spans="1:28" x14ac:dyDescent="0.25">
      <c r="A23" s="1"/>
      <c r="B23" s="154" t="s">
        <v>68</v>
      </c>
      <c r="C23" s="176">
        <v>1739077</v>
      </c>
      <c r="D23" s="176">
        <v>1790925</v>
      </c>
      <c r="E23" s="176">
        <v>574736</v>
      </c>
      <c r="F23" s="176">
        <v>1744787</v>
      </c>
      <c r="G23" s="176">
        <v>1744787</v>
      </c>
      <c r="H23" s="176">
        <v>1889434</v>
      </c>
      <c r="I23" s="176">
        <v>1951443</v>
      </c>
      <c r="J23" s="177">
        <f>IFERROR(I23/H23-1,"-")</f>
        <v>3.2818822991435459E-2</v>
      </c>
      <c r="K23" s="177">
        <f>IFERROR(I23/D23-1,"-")</f>
        <v>8.9628543908873981E-2</v>
      </c>
      <c r="L23" s="176">
        <f>I23-H23</f>
        <v>62009</v>
      </c>
      <c r="M23" s="176">
        <f>I23-D23</f>
        <v>160518</v>
      </c>
      <c r="N23" s="177">
        <f t="shared" ref="N23:N35" si="13">I23/I$9</f>
        <v>0.36021424097790639</v>
      </c>
    </row>
    <row r="24" spans="1:28" x14ac:dyDescent="0.25">
      <c r="A24" s="1" t="s">
        <v>96</v>
      </c>
      <c r="B24" s="157" t="s">
        <v>97</v>
      </c>
      <c r="C24" s="158">
        <v>186915</v>
      </c>
      <c r="D24" s="158">
        <v>221949</v>
      </c>
      <c r="E24" s="158">
        <v>99356</v>
      </c>
      <c r="F24" s="158">
        <v>203094</v>
      </c>
      <c r="G24" s="158">
        <v>203094</v>
      </c>
      <c r="H24" s="158">
        <v>179444</v>
      </c>
      <c r="I24" s="158">
        <v>160491</v>
      </c>
      <c r="J24" s="160">
        <f>IFERROR(I24/H24-1,"-")</f>
        <v>-0.1056206950357772</v>
      </c>
      <c r="K24" s="159">
        <f t="shared" ref="K24:K35" si="14">IFERROR(I24/D24-1,"-")</f>
        <v>-0.2769014503331847</v>
      </c>
      <c r="L24" s="157">
        <f t="shared" ref="L24:L34" si="15">I24-H24</f>
        <v>-18953</v>
      </c>
      <c r="M24" s="158">
        <f t="shared" ref="M24:M35" si="16">I24-D24</f>
        <v>-61458</v>
      </c>
      <c r="N24" s="159">
        <f t="shared" si="13"/>
        <v>2.9624818018658589E-2</v>
      </c>
    </row>
    <row r="25" spans="1:28" x14ac:dyDescent="0.25">
      <c r="A25" s="161" t="s">
        <v>103</v>
      </c>
      <c r="B25" s="162" t="s">
        <v>103</v>
      </c>
      <c r="C25" s="163">
        <v>86653</v>
      </c>
      <c r="D25" s="163">
        <v>111266</v>
      </c>
      <c r="E25" s="163">
        <v>55545</v>
      </c>
      <c r="F25" s="163">
        <v>83132</v>
      </c>
      <c r="G25" s="163">
        <v>83132</v>
      </c>
      <c r="H25" s="163">
        <v>73587</v>
      </c>
      <c r="I25" s="163">
        <v>59707</v>
      </c>
      <c r="J25" s="165">
        <f>IFERROR(I25/H25-1,"-")</f>
        <v>-0.1886202726024977</v>
      </c>
      <c r="K25" s="164">
        <f t="shared" si="14"/>
        <v>-0.46338504125249402</v>
      </c>
      <c r="L25" s="162">
        <f t="shared" si="15"/>
        <v>-13880</v>
      </c>
      <c r="M25" s="163">
        <f t="shared" si="16"/>
        <v>-51559</v>
      </c>
      <c r="N25" s="164">
        <f t="shared" si="13"/>
        <v>1.1021234894418058E-2</v>
      </c>
    </row>
    <row r="26" spans="1:28" x14ac:dyDescent="0.25">
      <c r="A26" s="161" t="s">
        <v>100</v>
      </c>
      <c r="B26" s="162" t="s">
        <v>100</v>
      </c>
      <c r="C26" s="163">
        <v>100262</v>
      </c>
      <c r="D26" s="163">
        <v>110683</v>
      </c>
      <c r="E26" s="163">
        <v>43811</v>
      </c>
      <c r="F26" s="163">
        <v>119962</v>
      </c>
      <c r="G26" s="163">
        <v>119962</v>
      </c>
      <c r="H26" s="163">
        <v>105857</v>
      </c>
      <c r="I26" s="163">
        <v>100784</v>
      </c>
      <c r="J26" s="165">
        <f>IFERROR(I26/H26-1,"-")</f>
        <v>-4.7923141596682317E-2</v>
      </c>
      <c r="K26" s="164">
        <f t="shared" si="14"/>
        <v>-8.9435595348879238E-2</v>
      </c>
      <c r="L26" s="162">
        <f t="shared" si="15"/>
        <v>-5073</v>
      </c>
      <c r="M26" s="163">
        <f t="shared" si="16"/>
        <v>-9899</v>
      </c>
      <c r="N26" s="164">
        <f t="shared" si="13"/>
        <v>1.8603583124240534E-2</v>
      </c>
    </row>
    <row r="27" spans="1:28" x14ac:dyDescent="0.25">
      <c r="A27" s="1"/>
      <c r="B27" s="157" t="s">
        <v>107</v>
      </c>
      <c r="C27" s="158">
        <v>1552162</v>
      </c>
      <c r="D27" s="158">
        <v>1568976</v>
      </c>
      <c r="E27" s="158">
        <v>475380</v>
      </c>
      <c r="F27" s="158">
        <v>1541693</v>
      </c>
      <c r="G27" s="158">
        <v>1541693</v>
      </c>
      <c r="H27" s="158">
        <v>1709990</v>
      </c>
      <c r="I27" s="158">
        <v>1790952</v>
      </c>
      <c r="J27" s="160">
        <f>IFERROR(I27/H27-1,"-")</f>
        <v>4.7346475710384306E-2</v>
      </c>
      <c r="K27" s="159">
        <f t="shared" si="14"/>
        <v>0.14147826352984372</v>
      </c>
      <c r="L27" s="157">
        <f t="shared" si="15"/>
        <v>80962</v>
      </c>
      <c r="M27" s="158">
        <f t="shared" si="16"/>
        <v>221976</v>
      </c>
      <c r="N27" s="159">
        <f t="shared" si="13"/>
        <v>0.33058942295924781</v>
      </c>
    </row>
    <row r="28" spans="1:28" s="56" customFormat="1" x14ac:dyDescent="0.25">
      <c r="B28" s="162" t="s">
        <v>110</v>
      </c>
      <c r="C28" s="163">
        <v>750760</v>
      </c>
      <c r="D28" s="163">
        <v>778392</v>
      </c>
      <c r="E28" s="163">
        <v>207753</v>
      </c>
      <c r="F28" s="163">
        <v>787510</v>
      </c>
      <c r="G28" s="163">
        <v>787510</v>
      </c>
      <c r="H28" s="163">
        <v>895790</v>
      </c>
      <c r="I28" s="163">
        <v>944279</v>
      </c>
      <c r="J28" s="165">
        <f t="shared" ref="J28:J35" si="17">IFERROR(I28/H28-1,"-")</f>
        <v>5.4129874189263072E-2</v>
      </c>
      <c r="K28" s="164">
        <f t="shared" si="14"/>
        <v>0.21311498576552679</v>
      </c>
      <c r="L28" s="162">
        <f t="shared" si="15"/>
        <v>48489</v>
      </c>
      <c r="M28" s="163">
        <f t="shared" si="16"/>
        <v>165887</v>
      </c>
      <c r="N28" s="164">
        <f t="shared" si="13"/>
        <v>0.17430319166707739</v>
      </c>
    </row>
    <row r="29" spans="1:28" s="56" customFormat="1" x14ac:dyDescent="0.25">
      <c r="B29" s="162" t="s">
        <v>113</v>
      </c>
      <c r="C29" s="163">
        <v>231314</v>
      </c>
      <c r="D29" s="163">
        <v>211456</v>
      </c>
      <c r="E29" s="163">
        <v>59666</v>
      </c>
      <c r="F29" s="163">
        <v>167550</v>
      </c>
      <c r="G29" s="163">
        <v>167550</v>
      </c>
      <c r="H29" s="163">
        <v>182276</v>
      </c>
      <c r="I29" s="163">
        <v>183716</v>
      </c>
      <c r="J29" s="165">
        <f t="shared" si="17"/>
        <v>7.900107529241307E-3</v>
      </c>
      <c r="K29" s="164">
        <f t="shared" si="14"/>
        <v>-0.13118568401937047</v>
      </c>
      <c r="L29" s="162">
        <f t="shared" si="15"/>
        <v>1440</v>
      </c>
      <c r="M29" s="163">
        <f t="shared" si="16"/>
        <v>-27740</v>
      </c>
      <c r="N29" s="164">
        <f t="shared" si="13"/>
        <v>3.3911889558391944E-2</v>
      </c>
    </row>
    <row r="30" spans="1:28" x14ac:dyDescent="0.25">
      <c r="A30" s="1"/>
      <c r="B30" s="162" t="s">
        <v>116</v>
      </c>
      <c r="C30" s="163">
        <v>51055</v>
      </c>
      <c r="D30" s="163">
        <v>54445</v>
      </c>
      <c r="E30" s="163">
        <v>21619</v>
      </c>
      <c r="F30" s="163">
        <v>63108</v>
      </c>
      <c r="G30" s="163">
        <v>63108</v>
      </c>
      <c r="H30" s="163">
        <v>67398</v>
      </c>
      <c r="I30" s="163">
        <v>61312</v>
      </c>
      <c r="J30" s="165">
        <f t="shared" si="17"/>
        <v>-9.0299415412920303E-2</v>
      </c>
      <c r="K30" s="164">
        <f t="shared" si="14"/>
        <v>0.12612728441546506</v>
      </c>
      <c r="L30" s="162">
        <f t="shared" si="15"/>
        <v>-6086</v>
      </c>
      <c r="M30" s="163">
        <f t="shared" si="16"/>
        <v>6867</v>
      </c>
      <c r="N30" s="164">
        <f t="shared" si="13"/>
        <v>1.13174996875837E-2</v>
      </c>
    </row>
    <row r="31" spans="1:28" x14ac:dyDescent="0.25">
      <c r="A31" s="1"/>
      <c r="B31" s="162" t="s">
        <v>123</v>
      </c>
      <c r="C31" s="163">
        <v>70460</v>
      </c>
      <c r="D31" s="163">
        <v>65584</v>
      </c>
      <c r="E31" s="163">
        <v>19029</v>
      </c>
      <c r="F31" s="163">
        <v>82485</v>
      </c>
      <c r="G31" s="163">
        <v>82485</v>
      </c>
      <c r="H31" s="163">
        <v>75657</v>
      </c>
      <c r="I31" s="163">
        <v>74278</v>
      </c>
      <c r="J31" s="165">
        <f t="shared" si="17"/>
        <v>-1.8226998162760855E-2</v>
      </c>
      <c r="K31" s="164">
        <f t="shared" si="14"/>
        <v>0.13256282020004884</v>
      </c>
      <c r="L31" s="162">
        <f t="shared" si="15"/>
        <v>-1379</v>
      </c>
      <c r="M31" s="163">
        <f t="shared" si="16"/>
        <v>8694</v>
      </c>
      <c r="N31" s="164">
        <f t="shared" si="13"/>
        <v>1.3710876203587258E-2</v>
      </c>
    </row>
    <row r="32" spans="1:28" x14ac:dyDescent="0.25">
      <c r="A32" s="1"/>
      <c r="B32" s="162" t="s">
        <v>119</v>
      </c>
      <c r="C32" s="163">
        <v>72220</v>
      </c>
      <c r="D32" s="163">
        <v>70452</v>
      </c>
      <c r="E32" s="163">
        <v>31110</v>
      </c>
      <c r="F32" s="163">
        <v>83889</v>
      </c>
      <c r="G32" s="163">
        <v>83889</v>
      </c>
      <c r="H32" s="163">
        <v>79021</v>
      </c>
      <c r="I32" s="163">
        <v>81887</v>
      </c>
      <c r="J32" s="165">
        <f t="shared" si="17"/>
        <v>3.6268839928626617E-2</v>
      </c>
      <c r="K32" s="164">
        <f t="shared" si="14"/>
        <v>0.1623090898767956</v>
      </c>
      <c r="L32" s="162">
        <f t="shared" si="15"/>
        <v>2866</v>
      </c>
      <c r="M32" s="163">
        <f t="shared" si="16"/>
        <v>11435</v>
      </c>
      <c r="N32" s="164">
        <f t="shared" si="13"/>
        <v>1.5115411288445433E-2</v>
      </c>
    </row>
    <row r="33" spans="1:14" x14ac:dyDescent="0.25">
      <c r="A33" s="1"/>
      <c r="B33" s="162" t="s">
        <v>128</v>
      </c>
      <c r="C33" s="163">
        <v>25415</v>
      </c>
      <c r="D33" s="163">
        <v>29693</v>
      </c>
      <c r="E33" s="163">
        <v>14181</v>
      </c>
      <c r="F33" s="163">
        <v>20513</v>
      </c>
      <c r="G33" s="163">
        <v>20513</v>
      </c>
      <c r="H33" s="163">
        <v>22690</v>
      </c>
      <c r="I33" s="163">
        <v>22592</v>
      </c>
      <c r="J33" s="165">
        <f t="shared" si="17"/>
        <v>-4.319083296606463E-3</v>
      </c>
      <c r="K33" s="164">
        <f t="shared" si="14"/>
        <v>-0.2391472737682282</v>
      </c>
      <c r="L33" s="162">
        <f t="shared" si="15"/>
        <v>-98</v>
      </c>
      <c r="M33" s="163">
        <f t="shared" si="16"/>
        <v>-7101</v>
      </c>
      <c r="N33" s="164">
        <f t="shared" si="13"/>
        <v>4.170226920372699E-3</v>
      </c>
    </row>
    <row r="34" spans="1:14" x14ac:dyDescent="0.25">
      <c r="A34" s="161" t="s">
        <v>144</v>
      </c>
      <c r="B34" s="162" t="s">
        <v>131</v>
      </c>
      <c r="C34" s="163">
        <v>32121</v>
      </c>
      <c r="D34" s="163">
        <v>29637</v>
      </c>
      <c r="E34" s="163">
        <v>16238</v>
      </c>
      <c r="F34" s="163">
        <v>13666</v>
      </c>
      <c r="G34" s="163">
        <v>13666</v>
      </c>
      <c r="H34" s="163">
        <v>20682</v>
      </c>
      <c r="I34" s="163">
        <v>20332</v>
      </c>
      <c r="J34" s="165">
        <f t="shared" si="17"/>
        <v>-1.6922928150082228E-2</v>
      </c>
      <c r="K34" s="164">
        <f t="shared" si="14"/>
        <v>-0.31396565104430274</v>
      </c>
      <c r="L34" s="162">
        <f t="shared" si="15"/>
        <v>-350</v>
      </c>
      <c r="M34" s="163">
        <f t="shared" si="16"/>
        <v>-9305</v>
      </c>
      <c r="N34" s="164">
        <f t="shared" si="13"/>
        <v>3.753056557410487E-3</v>
      </c>
    </row>
    <row r="35" spans="1:14" x14ac:dyDescent="0.25">
      <c r="A35" s="167" t="s">
        <v>145</v>
      </c>
      <c r="B35" s="168" t="s">
        <v>145</v>
      </c>
      <c r="C35" s="169">
        <f t="shared" ref="C35:I35" si="18">C27-SUM(C28:C34)</f>
        <v>318817</v>
      </c>
      <c r="D35" s="169">
        <f t="shared" si="18"/>
        <v>329317</v>
      </c>
      <c r="E35" s="169">
        <f t="shared" si="18"/>
        <v>105784</v>
      </c>
      <c r="F35" s="169">
        <f t="shared" ref="F35" si="19">F27-SUM(F28:F34)</f>
        <v>322972</v>
      </c>
      <c r="G35" s="169">
        <f t="shared" si="18"/>
        <v>322972</v>
      </c>
      <c r="H35" s="169">
        <f t="shared" si="18"/>
        <v>366476</v>
      </c>
      <c r="I35" s="169">
        <f t="shared" si="18"/>
        <v>402556</v>
      </c>
      <c r="J35" s="171">
        <f t="shared" si="17"/>
        <v>9.8451194621202998E-2</v>
      </c>
      <c r="K35" s="170">
        <f t="shared" si="14"/>
        <v>0.22239665732409808</v>
      </c>
      <c r="L35" s="168">
        <f>I35-H35</f>
        <v>36080</v>
      </c>
      <c r="M35" s="169">
        <f t="shared" si="16"/>
        <v>73239</v>
      </c>
      <c r="N35" s="170">
        <f t="shared" si="13"/>
        <v>7.4307271076378911E-2</v>
      </c>
    </row>
    <row r="36" spans="1:14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2"/>
      <c r="M36" s="151"/>
      <c r="N36" s="151"/>
    </row>
    <row r="37" spans="1:14" x14ac:dyDescent="0.25">
      <c r="A37" s="1"/>
      <c r="B37" s="154" t="s">
        <v>68</v>
      </c>
      <c r="C37" s="176">
        <v>1346332</v>
      </c>
      <c r="D37" s="176">
        <v>1318345</v>
      </c>
      <c r="E37" s="176">
        <v>405945</v>
      </c>
      <c r="F37" s="176">
        <v>1225539</v>
      </c>
      <c r="G37" s="176">
        <v>1225539</v>
      </c>
      <c r="H37" s="176">
        <v>1319858</v>
      </c>
      <c r="I37" s="176">
        <v>1391730</v>
      </c>
      <c r="J37" s="177">
        <f>IFERROR(I37/H37-1,"-")</f>
        <v>5.4454342815666523E-2</v>
      </c>
      <c r="K37" s="177">
        <f>IFERROR(I37/D37-1,"-")</f>
        <v>5.5664488430570147E-2</v>
      </c>
      <c r="L37" s="176">
        <f>I37-H37</f>
        <v>71872</v>
      </c>
      <c r="M37" s="176">
        <f>I37-D37</f>
        <v>73385</v>
      </c>
      <c r="N37" s="177">
        <f t="shared" ref="N37:N49" si="20">I37/I$9</f>
        <v>0.25689757046256623</v>
      </c>
    </row>
    <row r="38" spans="1:14" x14ac:dyDescent="0.25">
      <c r="A38" s="1" t="s">
        <v>96</v>
      </c>
      <c r="B38" s="157" t="s">
        <v>97</v>
      </c>
      <c r="C38" s="158">
        <v>131183</v>
      </c>
      <c r="D38" s="158">
        <v>123295</v>
      </c>
      <c r="E38" s="158">
        <v>47744</v>
      </c>
      <c r="F38" s="158">
        <v>119167</v>
      </c>
      <c r="G38" s="158">
        <v>119167</v>
      </c>
      <c r="H38" s="158">
        <v>115994</v>
      </c>
      <c r="I38" s="158">
        <v>113040</v>
      </c>
      <c r="J38" s="160">
        <f>IFERROR(I38/H38-1,"-")</f>
        <v>-2.5466834491439161E-2</v>
      </c>
      <c r="K38" s="159">
        <f t="shared" ref="K38:K49" si="21">IFERROR(I38/D38-1,"-")</f>
        <v>-8.3174500182489175E-2</v>
      </c>
      <c r="L38" s="157">
        <f t="shared" ref="L38:L48" si="22">I38-H38</f>
        <v>-2954</v>
      </c>
      <c r="M38" s="158">
        <f t="shared" ref="M38:M49" si="23">I38-D38</f>
        <v>-10255</v>
      </c>
      <c r="N38" s="159">
        <f t="shared" si="20"/>
        <v>2.0865901694357734E-2</v>
      </c>
    </row>
    <row r="39" spans="1:14" x14ac:dyDescent="0.25">
      <c r="A39" s="161" t="s">
        <v>103</v>
      </c>
      <c r="B39" s="162" t="s">
        <v>103</v>
      </c>
      <c r="C39" s="163">
        <v>42161</v>
      </c>
      <c r="D39" s="163">
        <v>49330</v>
      </c>
      <c r="E39" s="163">
        <v>22468</v>
      </c>
      <c r="F39" s="163">
        <v>46674</v>
      </c>
      <c r="G39" s="163">
        <v>46674</v>
      </c>
      <c r="H39" s="163">
        <v>50252</v>
      </c>
      <c r="I39" s="163">
        <v>50793</v>
      </c>
      <c r="J39" s="165">
        <f>IFERROR(I39/H39-1,"-")</f>
        <v>1.076574066703806E-2</v>
      </c>
      <c r="K39" s="164">
        <f t="shared" si="21"/>
        <v>2.9657409284411074E-2</v>
      </c>
      <c r="L39" s="162">
        <f t="shared" si="22"/>
        <v>541</v>
      </c>
      <c r="M39" s="163">
        <f t="shared" si="23"/>
        <v>1463</v>
      </c>
      <c r="N39" s="164">
        <f t="shared" si="20"/>
        <v>9.3758116132476328E-3</v>
      </c>
    </row>
    <row r="40" spans="1:14" x14ac:dyDescent="0.25">
      <c r="A40" s="161" t="s">
        <v>100</v>
      </c>
      <c r="B40" s="162" t="s">
        <v>100</v>
      </c>
      <c r="C40" s="163">
        <v>89022</v>
      </c>
      <c r="D40" s="163">
        <v>73965</v>
      </c>
      <c r="E40" s="163">
        <v>25276</v>
      </c>
      <c r="F40" s="163">
        <v>72493</v>
      </c>
      <c r="G40" s="163">
        <v>72493</v>
      </c>
      <c r="H40" s="163">
        <v>65742</v>
      </c>
      <c r="I40" s="163">
        <v>62247</v>
      </c>
      <c r="J40" s="165">
        <f>IFERROR(I40/H40-1,"-")</f>
        <v>-5.3162361960390592E-2</v>
      </c>
      <c r="K40" s="164">
        <f t="shared" si="21"/>
        <v>-0.15842628270127768</v>
      </c>
      <c r="L40" s="162">
        <f t="shared" si="22"/>
        <v>-3495</v>
      </c>
      <c r="M40" s="163">
        <f t="shared" si="23"/>
        <v>-11718</v>
      </c>
      <c r="N40" s="164">
        <f t="shared" si="20"/>
        <v>1.1490090081110101E-2</v>
      </c>
    </row>
    <row r="41" spans="1:14" x14ac:dyDescent="0.25">
      <c r="A41" s="1"/>
      <c r="B41" s="157" t="s">
        <v>107</v>
      </c>
      <c r="C41" s="158">
        <v>1215149</v>
      </c>
      <c r="D41" s="158">
        <v>1195050</v>
      </c>
      <c r="E41" s="158">
        <v>358201</v>
      </c>
      <c r="F41" s="158">
        <v>1106372</v>
      </c>
      <c r="G41" s="158">
        <v>1106372</v>
      </c>
      <c r="H41" s="158">
        <v>1203864</v>
      </c>
      <c r="I41" s="158">
        <v>1278690</v>
      </c>
      <c r="J41" s="160">
        <f>IFERROR(I41/H41-1,"-")</f>
        <v>6.2154861346464418E-2</v>
      </c>
      <c r="K41" s="159">
        <f t="shared" si="21"/>
        <v>6.9988703401531405E-2</v>
      </c>
      <c r="L41" s="157">
        <f t="shared" si="22"/>
        <v>74826</v>
      </c>
      <c r="M41" s="158">
        <f t="shared" si="23"/>
        <v>83640</v>
      </c>
      <c r="N41" s="159">
        <f t="shared" si="20"/>
        <v>0.23603166876820852</v>
      </c>
    </row>
    <row r="42" spans="1:14" s="56" customFormat="1" x14ac:dyDescent="0.25">
      <c r="B42" s="162" t="s">
        <v>110</v>
      </c>
      <c r="C42" s="163">
        <v>640291</v>
      </c>
      <c r="D42" s="163">
        <v>670467</v>
      </c>
      <c r="E42" s="163">
        <v>161174</v>
      </c>
      <c r="F42" s="163">
        <v>582171</v>
      </c>
      <c r="G42" s="163">
        <v>582171</v>
      </c>
      <c r="H42" s="163">
        <v>645799</v>
      </c>
      <c r="I42" s="163">
        <v>696863</v>
      </c>
      <c r="J42" s="165">
        <f t="shared" ref="J42:J49" si="24">IFERROR(I42/H42-1,"-")</f>
        <v>7.9071042228309407E-2</v>
      </c>
      <c r="K42" s="164">
        <f t="shared" si="21"/>
        <v>3.9369573744867381E-2</v>
      </c>
      <c r="L42" s="162">
        <f t="shared" si="22"/>
        <v>51064</v>
      </c>
      <c r="M42" s="163">
        <f t="shared" si="23"/>
        <v>26396</v>
      </c>
      <c r="N42" s="164">
        <f t="shared" si="20"/>
        <v>0.12863300471014874</v>
      </c>
    </row>
    <row r="43" spans="1:14" s="56" customFormat="1" x14ac:dyDescent="0.25">
      <c r="B43" s="162" t="s">
        <v>113</v>
      </c>
      <c r="C43" s="163">
        <v>75530</v>
      </c>
      <c r="D43" s="163">
        <v>54222</v>
      </c>
      <c r="E43" s="163">
        <v>17231</v>
      </c>
      <c r="F43" s="163">
        <v>36280</v>
      </c>
      <c r="G43" s="163">
        <v>36280</v>
      </c>
      <c r="H43" s="163">
        <v>43120</v>
      </c>
      <c r="I43" s="163">
        <v>42358</v>
      </c>
      <c r="J43" s="165">
        <f t="shared" si="24"/>
        <v>-1.7671614100185584E-2</v>
      </c>
      <c r="K43" s="164">
        <f t="shared" si="21"/>
        <v>-0.21880417542694852</v>
      </c>
      <c r="L43" s="162">
        <f t="shared" si="22"/>
        <v>-762</v>
      </c>
      <c r="M43" s="163">
        <f t="shared" si="23"/>
        <v>-11864</v>
      </c>
      <c r="N43" s="164">
        <f t="shared" si="20"/>
        <v>7.8188062983864555E-3</v>
      </c>
    </row>
    <row r="44" spans="1:14" x14ac:dyDescent="0.25">
      <c r="A44" s="1"/>
      <c r="B44" s="162" t="s">
        <v>116</v>
      </c>
      <c r="C44" s="163">
        <v>24796</v>
      </c>
      <c r="D44" s="163">
        <v>24509</v>
      </c>
      <c r="E44" s="163">
        <v>9971</v>
      </c>
      <c r="F44" s="163">
        <v>26572</v>
      </c>
      <c r="G44" s="163">
        <v>26572</v>
      </c>
      <c r="H44" s="163">
        <v>29856</v>
      </c>
      <c r="I44" s="163">
        <v>30263</v>
      </c>
      <c r="J44" s="165">
        <f t="shared" si="24"/>
        <v>1.3632100750267995E-2</v>
      </c>
      <c r="K44" s="164">
        <f t="shared" si="21"/>
        <v>0.23477090048553584</v>
      </c>
      <c r="L44" s="162">
        <f t="shared" si="22"/>
        <v>407</v>
      </c>
      <c r="M44" s="163">
        <f t="shared" si="23"/>
        <v>5754</v>
      </c>
      <c r="N44" s="164">
        <f t="shared" si="20"/>
        <v>5.5862065019139078E-3</v>
      </c>
    </row>
    <row r="45" spans="1:14" x14ac:dyDescent="0.25">
      <c r="A45" s="1"/>
      <c r="B45" s="162" t="s">
        <v>123</v>
      </c>
      <c r="C45" s="163">
        <v>60354</v>
      </c>
      <c r="D45" s="163">
        <v>57631</v>
      </c>
      <c r="E45" s="163">
        <v>15531</v>
      </c>
      <c r="F45" s="163">
        <v>61932</v>
      </c>
      <c r="G45" s="163">
        <v>61932</v>
      </c>
      <c r="H45" s="163">
        <v>59584</v>
      </c>
      <c r="I45" s="163">
        <v>61266</v>
      </c>
      <c r="J45" s="165">
        <f t="shared" si="24"/>
        <v>2.822905477980675E-2</v>
      </c>
      <c r="K45" s="164">
        <f t="shared" si="21"/>
        <v>6.3073692977737572E-2</v>
      </c>
      <c r="L45" s="162">
        <f t="shared" si="22"/>
        <v>1682</v>
      </c>
      <c r="M45" s="163">
        <f t="shared" si="23"/>
        <v>3635</v>
      </c>
      <c r="N45" s="164">
        <f t="shared" si="20"/>
        <v>1.1309008609399512E-2</v>
      </c>
    </row>
    <row r="46" spans="1:14" x14ac:dyDescent="0.25">
      <c r="A46" s="1"/>
      <c r="B46" s="162" t="s">
        <v>119</v>
      </c>
      <c r="C46" s="163">
        <v>43122</v>
      </c>
      <c r="D46" s="163">
        <v>40994</v>
      </c>
      <c r="E46" s="163">
        <v>17382</v>
      </c>
      <c r="F46" s="163">
        <v>38288</v>
      </c>
      <c r="G46" s="163">
        <v>38288</v>
      </c>
      <c r="H46" s="163">
        <v>44460</v>
      </c>
      <c r="I46" s="163">
        <v>45898</v>
      </c>
      <c r="J46" s="165">
        <f t="shared" si="24"/>
        <v>3.2343679712100837E-2</v>
      </c>
      <c r="K46" s="164">
        <f t="shared" si="21"/>
        <v>0.11962726252622335</v>
      </c>
      <c r="L46" s="162">
        <f t="shared" si="22"/>
        <v>1438</v>
      </c>
      <c r="M46" s="163">
        <f t="shared" si="23"/>
        <v>4904</v>
      </c>
      <c r="N46" s="164">
        <f t="shared" si="20"/>
        <v>8.4722501412564689E-3</v>
      </c>
    </row>
    <row r="47" spans="1:14" x14ac:dyDescent="0.25">
      <c r="A47" s="1"/>
      <c r="B47" s="162" t="s">
        <v>128</v>
      </c>
      <c r="C47" s="163">
        <v>25020</v>
      </c>
      <c r="D47" s="163">
        <v>25469</v>
      </c>
      <c r="E47" s="163">
        <v>12239</v>
      </c>
      <c r="F47" s="163">
        <v>20242</v>
      </c>
      <c r="G47" s="163">
        <v>20242</v>
      </c>
      <c r="H47" s="163">
        <v>21694</v>
      </c>
      <c r="I47" s="163">
        <v>20276</v>
      </c>
      <c r="J47" s="165">
        <f t="shared" si="24"/>
        <v>-6.5363695030884128E-2</v>
      </c>
      <c r="K47" s="164">
        <f t="shared" si="21"/>
        <v>-0.20389493109270096</v>
      </c>
      <c r="L47" s="162">
        <f t="shared" si="22"/>
        <v>-1418</v>
      </c>
      <c r="M47" s="163">
        <f t="shared" si="23"/>
        <v>-5193</v>
      </c>
      <c r="N47" s="164">
        <f t="shared" si="20"/>
        <v>3.7427195926645206E-3</v>
      </c>
    </row>
    <row r="48" spans="1:14" x14ac:dyDescent="0.25">
      <c r="A48" s="161" t="s">
        <v>144</v>
      </c>
      <c r="B48" s="162" t="s">
        <v>131</v>
      </c>
      <c r="C48" s="163">
        <v>43320</v>
      </c>
      <c r="D48" s="163">
        <v>37110</v>
      </c>
      <c r="E48" s="163">
        <v>20602</v>
      </c>
      <c r="F48" s="163">
        <v>17511</v>
      </c>
      <c r="G48" s="163">
        <v>17511</v>
      </c>
      <c r="H48" s="163">
        <v>21865</v>
      </c>
      <c r="I48" s="163">
        <v>22263</v>
      </c>
      <c r="J48" s="165">
        <f t="shared" si="24"/>
        <v>1.8202606906014163E-2</v>
      </c>
      <c r="K48" s="164">
        <f t="shared" si="21"/>
        <v>-0.40008084074373484</v>
      </c>
      <c r="L48" s="162">
        <f t="shared" si="22"/>
        <v>398</v>
      </c>
      <c r="M48" s="163">
        <f t="shared" si="23"/>
        <v>-14847</v>
      </c>
      <c r="N48" s="164">
        <f t="shared" si="20"/>
        <v>4.109497252490147E-3</v>
      </c>
    </row>
    <row r="49" spans="1:14" x14ac:dyDescent="0.25">
      <c r="A49" s="167" t="s">
        <v>145</v>
      </c>
      <c r="B49" s="168" t="s">
        <v>145</v>
      </c>
      <c r="C49" s="169">
        <f t="shared" ref="C49:I49" si="25">C41-SUM(C42:C48)</f>
        <v>302716</v>
      </c>
      <c r="D49" s="169">
        <f t="shared" si="25"/>
        <v>284648</v>
      </c>
      <c r="E49" s="169">
        <f t="shared" si="25"/>
        <v>104071</v>
      </c>
      <c r="F49" s="169">
        <f t="shared" ref="F49" si="26">F41-SUM(F42:F48)</f>
        <v>323376</v>
      </c>
      <c r="G49" s="169">
        <f t="shared" si="25"/>
        <v>323376</v>
      </c>
      <c r="H49" s="169">
        <f t="shared" si="25"/>
        <v>337486</v>
      </c>
      <c r="I49" s="169">
        <f t="shared" si="25"/>
        <v>359503</v>
      </c>
      <c r="J49" s="171">
        <f t="shared" si="24"/>
        <v>6.5238261735301561E-2</v>
      </c>
      <c r="K49" s="170">
        <f t="shared" si="21"/>
        <v>0.26297391866445574</v>
      </c>
      <c r="L49" s="168">
        <f>I49-H49</f>
        <v>22017</v>
      </c>
      <c r="M49" s="169">
        <f t="shared" si="23"/>
        <v>74855</v>
      </c>
      <c r="N49" s="170">
        <f t="shared" si="20"/>
        <v>6.6360175661948767E-2</v>
      </c>
    </row>
    <row r="50" spans="1:14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2"/>
      <c r="M50" s="151"/>
      <c r="N50" s="151"/>
    </row>
    <row r="51" spans="1:14" x14ac:dyDescent="0.25">
      <c r="A51" s="1"/>
      <c r="B51" s="154" t="s">
        <v>68</v>
      </c>
      <c r="C51" s="176">
        <v>43187</v>
      </c>
      <c r="D51" s="176">
        <v>41878</v>
      </c>
      <c r="E51" s="176">
        <v>13612</v>
      </c>
      <c r="F51" s="176">
        <v>32334</v>
      </c>
      <c r="G51" s="176">
        <v>32334</v>
      </c>
      <c r="H51" s="176">
        <v>44536</v>
      </c>
      <c r="I51" s="176">
        <v>39815</v>
      </c>
      <c r="J51" s="177">
        <f>IFERROR(I51/H51-1,"-")</f>
        <v>-0.10600413148913235</v>
      </c>
      <c r="K51" s="177">
        <f>IFERROR(I51/D51-1,"-")</f>
        <v>-4.9262142413677878E-2</v>
      </c>
      <c r="L51" s="176">
        <f>I51-H51</f>
        <v>-4721</v>
      </c>
      <c r="M51" s="176">
        <f>I51-D51</f>
        <v>-2063</v>
      </c>
      <c r="N51" s="177">
        <f t="shared" ref="N51:N63" si="27">I51/I$9</f>
        <v>7.3493973457258773E-3</v>
      </c>
    </row>
    <row r="52" spans="1:14" x14ac:dyDescent="0.25">
      <c r="A52" s="1" t="s">
        <v>96</v>
      </c>
      <c r="B52" s="157" t="s">
        <v>97</v>
      </c>
      <c r="C52" s="158">
        <v>10516</v>
      </c>
      <c r="D52" s="158">
        <v>9886</v>
      </c>
      <c r="E52" s="158">
        <v>2402</v>
      </c>
      <c r="F52" s="158">
        <v>5175</v>
      </c>
      <c r="G52" s="158">
        <v>5175</v>
      </c>
      <c r="H52" s="158">
        <v>17966</v>
      </c>
      <c r="I52" s="158">
        <v>10177</v>
      </c>
      <c r="J52" s="160">
        <f>IFERROR(I52/H52-1,"-")</f>
        <v>-0.43354113325169763</v>
      </c>
      <c r="K52" s="159">
        <f t="shared" ref="K52:K63" si="28">IFERROR(I52/D52-1,"-")</f>
        <v>2.9435565446085388E-2</v>
      </c>
      <c r="L52" s="157">
        <f t="shared" ref="L52:L62" si="29">I52-H52</f>
        <v>-7789</v>
      </c>
      <c r="M52" s="158">
        <f t="shared" ref="M52:M63" si="30">I52-D52</f>
        <v>291</v>
      </c>
      <c r="N52" s="159">
        <f t="shared" si="27"/>
        <v>1.8785587539232012E-3</v>
      </c>
    </row>
    <row r="53" spans="1:14" x14ac:dyDescent="0.25">
      <c r="A53" s="161" t="s">
        <v>103</v>
      </c>
      <c r="B53" s="162" t="s">
        <v>103</v>
      </c>
      <c r="C53" s="163">
        <v>6610</v>
      </c>
      <c r="D53" s="163">
        <v>5485</v>
      </c>
      <c r="E53" s="163">
        <v>1731</v>
      </c>
      <c r="F53" s="163">
        <v>2622</v>
      </c>
      <c r="G53" s="163">
        <v>2622</v>
      </c>
      <c r="H53" s="163">
        <v>13158</v>
      </c>
      <c r="I53" s="163">
        <v>6850</v>
      </c>
      <c r="J53" s="165">
        <f>IFERROR(I53/H53-1,"-")</f>
        <v>-0.47940416476668191</v>
      </c>
      <c r="K53" s="164">
        <f t="shared" si="28"/>
        <v>0.24886052871467634</v>
      </c>
      <c r="L53" s="162">
        <f t="shared" si="29"/>
        <v>-6308</v>
      </c>
      <c r="M53" s="163">
        <f t="shared" si="30"/>
        <v>1365</v>
      </c>
      <c r="N53" s="164">
        <f t="shared" si="27"/>
        <v>1.2644322948190947E-3</v>
      </c>
    </row>
    <row r="54" spans="1:14" x14ac:dyDescent="0.25">
      <c r="A54" s="161" t="s">
        <v>100</v>
      </c>
      <c r="B54" s="162" t="s">
        <v>100</v>
      </c>
      <c r="C54" s="163">
        <v>3906</v>
      </c>
      <c r="D54" s="163">
        <v>4401</v>
      </c>
      <c r="E54" s="163">
        <v>671</v>
      </c>
      <c r="F54" s="163">
        <v>2553</v>
      </c>
      <c r="G54" s="163">
        <v>2553</v>
      </c>
      <c r="H54" s="163">
        <v>4808</v>
      </c>
      <c r="I54" s="163">
        <v>3327</v>
      </c>
      <c r="J54" s="165">
        <f>IFERROR(I54/H54-1,"-")</f>
        <v>-0.30802828618968381</v>
      </c>
      <c r="K54" s="164">
        <f t="shared" si="28"/>
        <v>-0.2440354464894342</v>
      </c>
      <c r="L54" s="162">
        <f t="shared" si="29"/>
        <v>-1481</v>
      </c>
      <c r="M54" s="163">
        <f t="shared" si="30"/>
        <v>-1074</v>
      </c>
      <c r="N54" s="164">
        <f t="shared" si="27"/>
        <v>6.1412645910410629E-4</v>
      </c>
    </row>
    <row r="55" spans="1:14" x14ac:dyDescent="0.25">
      <c r="A55" s="1"/>
      <c r="B55" s="157" t="s">
        <v>107</v>
      </c>
      <c r="C55" s="158">
        <v>32671</v>
      </c>
      <c r="D55" s="158">
        <v>31992</v>
      </c>
      <c r="E55" s="158">
        <v>11210</v>
      </c>
      <c r="F55" s="158">
        <v>27159</v>
      </c>
      <c r="G55" s="158">
        <v>27159</v>
      </c>
      <c r="H55" s="158">
        <v>26570</v>
      </c>
      <c r="I55" s="158">
        <v>29638</v>
      </c>
      <c r="J55" s="160">
        <f>IFERROR(I55/H55-1,"-")</f>
        <v>0.11546857357922469</v>
      </c>
      <c r="K55" s="159">
        <f t="shared" si="28"/>
        <v>-7.3580895223805953E-2</v>
      </c>
      <c r="L55" s="157">
        <f t="shared" si="29"/>
        <v>3068</v>
      </c>
      <c r="M55" s="158">
        <f t="shared" si="30"/>
        <v>-2354</v>
      </c>
      <c r="N55" s="159">
        <f t="shared" si="27"/>
        <v>5.4708385918026759E-3</v>
      </c>
    </row>
    <row r="56" spans="1:14" s="56" customFormat="1" x14ac:dyDescent="0.25">
      <c r="B56" s="162" t="s">
        <v>110</v>
      </c>
      <c r="C56" s="163">
        <v>9714</v>
      </c>
      <c r="D56" s="163">
        <v>10157</v>
      </c>
      <c r="E56" s="163">
        <v>3710</v>
      </c>
      <c r="F56" s="163">
        <v>9995</v>
      </c>
      <c r="G56" s="163">
        <v>9995</v>
      </c>
      <c r="H56" s="163">
        <v>8762</v>
      </c>
      <c r="I56" s="163">
        <v>10740</v>
      </c>
      <c r="J56" s="165">
        <f t="shared" ref="J56:J63" si="31">IFERROR(I56/H56-1,"-")</f>
        <v>0.22574754622232374</v>
      </c>
      <c r="K56" s="164">
        <f t="shared" si="28"/>
        <v>5.7398838239637762E-2</v>
      </c>
      <c r="L56" s="162">
        <f t="shared" si="29"/>
        <v>1978</v>
      </c>
      <c r="M56" s="163">
        <f t="shared" si="30"/>
        <v>583</v>
      </c>
      <c r="N56" s="164">
        <f t="shared" si="27"/>
        <v>1.9824821673513982E-3</v>
      </c>
    </row>
    <row r="57" spans="1:14" s="56" customFormat="1" x14ac:dyDescent="0.25">
      <c r="B57" s="162" t="s">
        <v>113</v>
      </c>
      <c r="C57" s="163">
        <v>10880</v>
      </c>
      <c r="D57" s="163">
        <v>8747</v>
      </c>
      <c r="E57" s="163">
        <v>2898</v>
      </c>
      <c r="F57" s="163">
        <v>5969</v>
      </c>
      <c r="G57" s="163">
        <v>5969</v>
      </c>
      <c r="H57" s="163">
        <v>4825</v>
      </c>
      <c r="I57" s="163">
        <v>5852</v>
      </c>
      <c r="J57" s="165">
        <f t="shared" si="31"/>
        <v>0.21284974093264242</v>
      </c>
      <c r="K57" s="164">
        <f t="shared" si="28"/>
        <v>-0.33097061849777065</v>
      </c>
      <c r="L57" s="162">
        <f t="shared" si="29"/>
        <v>1027</v>
      </c>
      <c r="M57" s="163">
        <f t="shared" si="30"/>
        <v>-2895</v>
      </c>
      <c r="N57" s="164">
        <f t="shared" si="27"/>
        <v>1.0802128159534807E-3</v>
      </c>
    </row>
    <row r="58" spans="1:14" x14ac:dyDescent="0.25">
      <c r="A58" s="1"/>
      <c r="B58" s="162" t="s">
        <v>116</v>
      </c>
      <c r="C58" s="163">
        <v>1836</v>
      </c>
      <c r="D58" s="163">
        <v>2047</v>
      </c>
      <c r="E58" s="163">
        <v>536</v>
      </c>
      <c r="F58" s="163">
        <v>2207</v>
      </c>
      <c r="G58" s="163">
        <v>2207</v>
      </c>
      <c r="H58" s="163">
        <v>2505</v>
      </c>
      <c r="I58" s="163">
        <v>2062</v>
      </c>
      <c r="J58" s="165">
        <f t="shared" si="31"/>
        <v>-0.17684630738522955</v>
      </c>
      <c r="K58" s="164">
        <f t="shared" si="28"/>
        <v>7.3277967757694462E-3</v>
      </c>
      <c r="L58" s="162">
        <f t="shared" si="29"/>
        <v>-443</v>
      </c>
      <c r="M58" s="163">
        <f t="shared" si="30"/>
        <v>15</v>
      </c>
      <c r="N58" s="164">
        <f t="shared" si="27"/>
        <v>3.8062180903897426E-4</v>
      </c>
    </row>
    <row r="59" spans="1:14" x14ac:dyDescent="0.25">
      <c r="A59" s="1"/>
      <c r="B59" s="162" t="s">
        <v>123</v>
      </c>
      <c r="C59" s="163">
        <v>613</v>
      </c>
      <c r="D59" s="163">
        <v>747</v>
      </c>
      <c r="E59" s="163">
        <v>262</v>
      </c>
      <c r="F59" s="163">
        <v>767</v>
      </c>
      <c r="G59" s="163">
        <v>767</v>
      </c>
      <c r="H59" s="163">
        <v>633</v>
      </c>
      <c r="I59" s="163">
        <v>983</v>
      </c>
      <c r="J59" s="165">
        <f t="shared" si="31"/>
        <v>0.55292259083728279</v>
      </c>
      <c r="K59" s="164">
        <f t="shared" si="28"/>
        <v>0.31593038821954478</v>
      </c>
      <c r="L59" s="162">
        <f t="shared" si="29"/>
        <v>350</v>
      </c>
      <c r="M59" s="163">
        <f t="shared" si="30"/>
        <v>236</v>
      </c>
      <c r="N59" s="164">
        <f t="shared" si="27"/>
        <v>1.8145064902294457E-4</v>
      </c>
    </row>
    <row r="60" spans="1:14" x14ac:dyDescent="0.25">
      <c r="A60" s="1"/>
      <c r="B60" s="162" t="s">
        <v>119</v>
      </c>
      <c r="C60" s="163">
        <v>600</v>
      </c>
      <c r="D60" s="163">
        <v>712</v>
      </c>
      <c r="E60" s="163">
        <v>243</v>
      </c>
      <c r="F60" s="163">
        <v>597</v>
      </c>
      <c r="G60" s="163">
        <v>597</v>
      </c>
      <c r="H60" s="163">
        <v>586</v>
      </c>
      <c r="I60" s="163">
        <v>660</v>
      </c>
      <c r="J60" s="165">
        <f t="shared" si="31"/>
        <v>0.12627986348122877</v>
      </c>
      <c r="K60" s="164">
        <f t="shared" si="28"/>
        <v>-7.3033707865168496E-2</v>
      </c>
      <c r="L60" s="162">
        <f t="shared" si="29"/>
        <v>74</v>
      </c>
      <c r="M60" s="163">
        <f t="shared" si="30"/>
        <v>-52</v>
      </c>
      <c r="N60" s="164">
        <f t="shared" si="27"/>
        <v>1.2182851307746022E-4</v>
      </c>
    </row>
    <row r="61" spans="1:14" x14ac:dyDescent="0.25">
      <c r="A61" s="1"/>
      <c r="B61" s="162" t="s">
        <v>128</v>
      </c>
      <c r="C61" s="163">
        <v>288</v>
      </c>
      <c r="D61" s="163">
        <v>211</v>
      </c>
      <c r="E61" s="163">
        <v>147</v>
      </c>
      <c r="F61" s="163">
        <v>84</v>
      </c>
      <c r="G61" s="163">
        <v>84</v>
      </c>
      <c r="H61" s="163">
        <v>199</v>
      </c>
      <c r="I61" s="163">
        <v>115</v>
      </c>
      <c r="J61" s="165">
        <f t="shared" si="31"/>
        <v>-0.42211055276381915</v>
      </c>
      <c r="K61" s="164">
        <f t="shared" si="28"/>
        <v>-0.45497630331753558</v>
      </c>
      <c r="L61" s="162">
        <f t="shared" si="29"/>
        <v>-84</v>
      </c>
      <c r="M61" s="163">
        <f t="shared" si="30"/>
        <v>-96</v>
      </c>
      <c r="N61" s="164">
        <f t="shared" si="27"/>
        <v>2.1227695460466554E-5</v>
      </c>
    </row>
    <row r="62" spans="1:14" x14ac:dyDescent="0.25">
      <c r="A62" s="161" t="s">
        <v>144</v>
      </c>
      <c r="B62" s="162" t="s">
        <v>131</v>
      </c>
      <c r="C62" s="163">
        <v>337</v>
      </c>
      <c r="D62" s="163">
        <v>367</v>
      </c>
      <c r="E62" s="163">
        <v>259</v>
      </c>
      <c r="F62" s="163">
        <v>116</v>
      </c>
      <c r="G62" s="163">
        <v>116</v>
      </c>
      <c r="H62" s="163">
        <v>177</v>
      </c>
      <c r="I62" s="163">
        <v>115</v>
      </c>
      <c r="J62" s="165">
        <f t="shared" si="31"/>
        <v>-0.35028248587570621</v>
      </c>
      <c r="K62" s="164">
        <f t="shared" si="28"/>
        <v>-0.68664850136239775</v>
      </c>
      <c r="L62" s="162">
        <f t="shared" si="29"/>
        <v>-62</v>
      </c>
      <c r="M62" s="163">
        <f t="shared" si="30"/>
        <v>-252</v>
      </c>
      <c r="N62" s="164">
        <f t="shared" si="27"/>
        <v>2.1227695460466554E-5</v>
      </c>
    </row>
    <row r="63" spans="1:14" x14ac:dyDescent="0.25">
      <c r="A63" s="167" t="s">
        <v>145</v>
      </c>
      <c r="B63" s="168" t="s">
        <v>145</v>
      </c>
      <c r="C63" s="169">
        <f t="shared" ref="C63:I63" si="32">C55-SUM(C56:C62)</f>
        <v>8403</v>
      </c>
      <c r="D63" s="169">
        <f t="shared" si="32"/>
        <v>9004</v>
      </c>
      <c r="E63" s="169">
        <f t="shared" si="32"/>
        <v>3155</v>
      </c>
      <c r="F63" s="169">
        <f t="shared" ref="F63" si="33">F55-SUM(F56:F62)</f>
        <v>7424</v>
      </c>
      <c r="G63" s="169">
        <f t="shared" si="32"/>
        <v>7424</v>
      </c>
      <c r="H63" s="169">
        <f t="shared" si="32"/>
        <v>8883</v>
      </c>
      <c r="I63" s="169">
        <f t="shared" si="32"/>
        <v>9111</v>
      </c>
      <c r="J63" s="171">
        <f t="shared" si="31"/>
        <v>2.5667004390408588E-2</v>
      </c>
      <c r="K63" s="170">
        <f t="shared" si="28"/>
        <v>1.1883607285650744E-2</v>
      </c>
      <c r="L63" s="168">
        <f>I63-H63</f>
        <v>228</v>
      </c>
      <c r="M63" s="169">
        <f t="shared" si="30"/>
        <v>107</v>
      </c>
      <c r="N63" s="170">
        <f t="shared" si="27"/>
        <v>1.6817872464374851E-3</v>
      </c>
    </row>
    <row r="64" spans="1:14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2"/>
      <c r="M64" s="151"/>
      <c r="N64" s="151"/>
    </row>
    <row r="65" spans="1:14" x14ac:dyDescent="0.25">
      <c r="A65" s="1"/>
      <c r="B65" s="154" t="s">
        <v>68</v>
      </c>
      <c r="C65" s="176">
        <v>136223</v>
      </c>
      <c r="D65" s="176">
        <v>135240</v>
      </c>
      <c r="E65" s="176">
        <v>48337</v>
      </c>
      <c r="F65" s="176">
        <v>154928</v>
      </c>
      <c r="G65" s="176">
        <v>154928</v>
      </c>
      <c r="H65" s="176">
        <v>178758</v>
      </c>
      <c r="I65" s="176">
        <v>231699</v>
      </c>
      <c r="J65" s="177">
        <f>IFERROR(I65/H65-1,"-")</f>
        <v>0.29616017185244847</v>
      </c>
      <c r="K65" s="177">
        <f>IFERROR(I65/D65-1,"-")</f>
        <v>0.71324312333629103</v>
      </c>
      <c r="L65" s="176">
        <f>I65-H65</f>
        <v>52941</v>
      </c>
      <c r="M65" s="176">
        <f>I65-D65</f>
        <v>96459</v>
      </c>
      <c r="N65" s="177">
        <f t="shared" ref="N65:N77" si="34">I65/I$9</f>
        <v>4.276900704777948E-2</v>
      </c>
    </row>
    <row r="66" spans="1:14" x14ac:dyDescent="0.25">
      <c r="A66" s="1" t="s">
        <v>96</v>
      </c>
      <c r="B66" s="157" t="s">
        <v>97</v>
      </c>
      <c r="C66" s="158">
        <v>34761</v>
      </c>
      <c r="D66" s="158">
        <v>40983</v>
      </c>
      <c r="E66" s="158">
        <v>22067</v>
      </c>
      <c r="F66" s="158">
        <v>33212</v>
      </c>
      <c r="G66" s="158">
        <v>33212</v>
      </c>
      <c r="H66" s="158">
        <v>45057</v>
      </c>
      <c r="I66" s="158">
        <v>59678</v>
      </c>
      <c r="J66" s="160">
        <f>IFERROR(I66/H66-1,"-")</f>
        <v>0.32450007767938382</v>
      </c>
      <c r="K66" s="159">
        <f t="shared" ref="K66:K77" si="35">IFERROR(I66/D66-1,"-")</f>
        <v>0.45616475123831823</v>
      </c>
      <c r="L66" s="157">
        <f t="shared" ref="L66:L76" si="36">I66-H66</f>
        <v>14621</v>
      </c>
      <c r="M66" s="158">
        <f t="shared" ref="M66:M77" si="37">I66-D66</f>
        <v>18695</v>
      </c>
      <c r="N66" s="159">
        <f t="shared" si="34"/>
        <v>1.1015881823388897E-2</v>
      </c>
    </row>
    <row r="67" spans="1:14" x14ac:dyDescent="0.25">
      <c r="A67" s="161" t="s">
        <v>103</v>
      </c>
      <c r="B67" s="162" t="s">
        <v>103</v>
      </c>
      <c r="C67" s="163">
        <v>19481</v>
      </c>
      <c r="D67" s="163">
        <v>22092</v>
      </c>
      <c r="E67" s="163">
        <v>7735</v>
      </c>
      <c r="F67" s="163">
        <v>24567</v>
      </c>
      <c r="G67" s="163">
        <v>24567</v>
      </c>
      <c r="H67" s="163">
        <v>30531</v>
      </c>
      <c r="I67" s="163">
        <v>35882</v>
      </c>
      <c r="J67" s="165">
        <f>IFERROR(I67/H67-1,"-")</f>
        <v>0.17526448527725913</v>
      </c>
      <c r="K67" s="164">
        <f t="shared" si="35"/>
        <v>0.62420785804816226</v>
      </c>
      <c r="L67" s="162">
        <f t="shared" si="36"/>
        <v>5351</v>
      </c>
      <c r="M67" s="163">
        <f t="shared" si="37"/>
        <v>13790</v>
      </c>
      <c r="N67" s="164">
        <f t="shared" si="34"/>
        <v>6.6234101609779208E-3</v>
      </c>
    </row>
    <row r="68" spans="1:14" x14ac:dyDescent="0.25">
      <c r="A68" s="161" t="s">
        <v>100</v>
      </c>
      <c r="B68" s="162" t="s">
        <v>100</v>
      </c>
      <c r="C68" s="163">
        <v>15280</v>
      </c>
      <c r="D68" s="163">
        <v>18891</v>
      </c>
      <c r="E68" s="163">
        <v>14332</v>
      </c>
      <c r="F68" s="163">
        <v>8645</v>
      </c>
      <c r="G68" s="163">
        <v>8645</v>
      </c>
      <c r="H68" s="163">
        <v>14526</v>
      </c>
      <c r="I68" s="163">
        <v>23796</v>
      </c>
      <c r="J68" s="165">
        <f>IFERROR(I68/H68-1,"-")</f>
        <v>0.63816604708798019</v>
      </c>
      <c r="K68" s="164">
        <f t="shared" si="35"/>
        <v>0.25964745116722243</v>
      </c>
      <c r="L68" s="162">
        <f t="shared" si="36"/>
        <v>9270</v>
      </c>
      <c r="M68" s="163">
        <f t="shared" si="37"/>
        <v>4905</v>
      </c>
      <c r="N68" s="164">
        <f t="shared" si="34"/>
        <v>4.3924716624109753E-3</v>
      </c>
    </row>
    <row r="69" spans="1:14" x14ac:dyDescent="0.25">
      <c r="A69" s="1"/>
      <c r="B69" s="157" t="s">
        <v>107</v>
      </c>
      <c r="C69" s="158">
        <v>101462</v>
      </c>
      <c r="D69" s="158">
        <v>94257</v>
      </c>
      <c r="E69" s="158">
        <v>26270</v>
      </c>
      <c r="F69" s="158">
        <v>121716</v>
      </c>
      <c r="G69" s="158">
        <v>121716</v>
      </c>
      <c r="H69" s="158">
        <v>133701</v>
      </c>
      <c r="I69" s="158">
        <v>172021</v>
      </c>
      <c r="J69" s="160">
        <f>IFERROR(I69/H69-1,"-")</f>
        <v>0.28660967382442903</v>
      </c>
      <c r="K69" s="159">
        <f t="shared" si="35"/>
        <v>0.82502095335094472</v>
      </c>
      <c r="L69" s="157">
        <f t="shared" si="36"/>
        <v>38320</v>
      </c>
      <c r="M69" s="158">
        <f t="shared" si="37"/>
        <v>77764</v>
      </c>
      <c r="N69" s="159">
        <f t="shared" si="34"/>
        <v>3.1753125224390583E-2</v>
      </c>
    </row>
    <row r="70" spans="1:14" s="56" customFormat="1" x14ac:dyDescent="0.25">
      <c r="B70" s="162" t="s">
        <v>110</v>
      </c>
      <c r="C70" s="163">
        <v>46533</v>
      </c>
      <c r="D70" s="163">
        <v>40780</v>
      </c>
      <c r="E70" s="163">
        <v>10014</v>
      </c>
      <c r="F70" s="163">
        <v>57290</v>
      </c>
      <c r="G70" s="163">
        <v>57290</v>
      </c>
      <c r="H70" s="163">
        <v>48659</v>
      </c>
      <c r="I70" s="163">
        <v>73362</v>
      </c>
      <c r="J70" s="165">
        <f t="shared" ref="J70:J77" si="38">IFERROR(I70/H70-1,"-")</f>
        <v>0.50767586674613119</v>
      </c>
      <c r="K70" s="164">
        <f t="shared" si="35"/>
        <v>0.79897008337420306</v>
      </c>
      <c r="L70" s="162">
        <f t="shared" si="36"/>
        <v>24703</v>
      </c>
      <c r="M70" s="163">
        <f t="shared" si="37"/>
        <v>32582</v>
      </c>
      <c r="N70" s="164">
        <f t="shared" si="34"/>
        <v>1.3541792994528238E-2</v>
      </c>
    </row>
    <row r="71" spans="1:14" s="56" customFormat="1" x14ac:dyDescent="0.25">
      <c r="B71" s="162" t="s">
        <v>113</v>
      </c>
      <c r="C71" s="163">
        <v>13995</v>
      </c>
      <c r="D71" s="163">
        <v>11799</v>
      </c>
      <c r="E71" s="163">
        <v>3271</v>
      </c>
      <c r="F71" s="163">
        <v>7628</v>
      </c>
      <c r="G71" s="163">
        <v>7628</v>
      </c>
      <c r="H71" s="163">
        <v>9458</v>
      </c>
      <c r="I71" s="163">
        <v>9775</v>
      </c>
      <c r="J71" s="165">
        <f t="shared" si="38"/>
        <v>3.3516599703954375E-2</v>
      </c>
      <c r="K71" s="164">
        <f t="shared" si="35"/>
        <v>-0.17153996101364521</v>
      </c>
      <c r="L71" s="162">
        <f t="shared" si="36"/>
        <v>317</v>
      </c>
      <c r="M71" s="163">
        <f t="shared" si="37"/>
        <v>-2024</v>
      </c>
      <c r="N71" s="164">
        <f t="shared" si="34"/>
        <v>1.8043541141396571E-3</v>
      </c>
    </row>
    <row r="72" spans="1:14" x14ac:dyDescent="0.25">
      <c r="A72" s="1"/>
      <c r="B72" s="162" t="s">
        <v>116</v>
      </c>
      <c r="C72" s="163">
        <v>6565</v>
      </c>
      <c r="D72" s="163">
        <v>10855</v>
      </c>
      <c r="E72" s="163">
        <v>3309</v>
      </c>
      <c r="F72" s="163">
        <v>16897</v>
      </c>
      <c r="G72" s="163">
        <v>16897</v>
      </c>
      <c r="H72" s="163">
        <v>17324</v>
      </c>
      <c r="I72" s="163">
        <v>21283</v>
      </c>
      <c r="J72" s="165">
        <f t="shared" si="38"/>
        <v>0.22852689909951507</v>
      </c>
      <c r="K72" s="164">
        <f t="shared" si="35"/>
        <v>0.96066328880700147</v>
      </c>
      <c r="L72" s="162">
        <f t="shared" si="36"/>
        <v>3959</v>
      </c>
      <c r="M72" s="163">
        <f t="shared" si="37"/>
        <v>10428</v>
      </c>
      <c r="N72" s="164">
        <f t="shared" si="34"/>
        <v>3.9286003694357363E-3</v>
      </c>
    </row>
    <row r="73" spans="1:14" x14ac:dyDescent="0.25">
      <c r="A73" s="1"/>
      <c r="B73" s="162" t="s">
        <v>123</v>
      </c>
      <c r="C73" s="163">
        <v>2357</v>
      </c>
      <c r="D73" s="163">
        <v>1783</v>
      </c>
      <c r="E73" s="163">
        <v>303</v>
      </c>
      <c r="F73" s="163">
        <v>3247</v>
      </c>
      <c r="G73" s="163">
        <v>3247</v>
      </c>
      <c r="H73" s="163">
        <v>4008</v>
      </c>
      <c r="I73" s="163">
        <v>6723</v>
      </c>
      <c r="J73" s="165">
        <f t="shared" si="38"/>
        <v>0.67739520958083843</v>
      </c>
      <c r="K73" s="164">
        <f t="shared" si="35"/>
        <v>2.7706113292204151</v>
      </c>
      <c r="L73" s="162">
        <f t="shared" si="36"/>
        <v>2715</v>
      </c>
      <c r="M73" s="163">
        <f t="shared" si="37"/>
        <v>4940</v>
      </c>
      <c r="N73" s="164">
        <f t="shared" si="34"/>
        <v>1.2409895354844925E-3</v>
      </c>
    </row>
    <row r="74" spans="1:14" x14ac:dyDescent="0.25">
      <c r="A74" s="1"/>
      <c r="B74" s="162" t="s">
        <v>119</v>
      </c>
      <c r="C74" s="163">
        <v>2829</v>
      </c>
      <c r="D74" s="163">
        <v>2137</v>
      </c>
      <c r="E74" s="163">
        <v>1049</v>
      </c>
      <c r="F74" s="163">
        <v>3254</v>
      </c>
      <c r="G74" s="163">
        <v>3254</v>
      </c>
      <c r="H74" s="163">
        <v>2822</v>
      </c>
      <c r="I74" s="163">
        <v>4267</v>
      </c>
      <c r="J74" s="165">
        <f t="shared" si="38"/>
        <v>0.51204819277108427</v>
      </c>
      <c r="K74" s="164">
        <f t="shared" si="35"/>
        <v>0.9967243799719232</v>
      </c>
      <c r="L74" s="162">
        <f t="shared" si="36"/>
        <v>1445</v>
      </c>
      <c r="M74" s="163">
        <f t="shared" si="37"/>
        <v>2130</v>
      </c>
      <c r="N74" s="164">
        <f t="shared" si="34"/>
        <v>7.8763979591139823E-4</v>
      </c>
    </row>
    <row r="75" spans="1:14" x14ac:dyDescent="0.25">
      <c r="A75" s="1"/>
      <c r="B75" s="162" t="s">
        <v>128</v>
      </c>
      <c r="C75" s="163">
        <v>1156</v>
      </c>
      <c r="D75" s="163">
        <v>1797</v>
      </c>
      <c r="E75" s="163">
        <v>835</v>
      </c>
      <c r="F75" s="163">
        <v>1819</v>
      </c>
      <c r="G75" s="163">
        <v>1819</v>
      </c>
      <c r="H75" s="163">
        <v>4234</v>
      </c>
      <c r="I75" s="163">
        <v>3124</v>
      </c>
      <c r="J75" s="165">
        <f t="shared" si="38"/>
        <v>-0.26216343882853099</v>
      </c>
      <c r="K75" s="164">
        <f t="shared" si="35"/>
        <v>0.73845297718419589</v>
      </c>
      <c r="L75" s="162">
        <f t="shared" si="36"/>
        <v>-1110</v>
      </c>
      <c r="M75" s="163">
        <f t="shared" si="37"/>
        <v>1327</v>
      </c>
      <c r="N75" s="164">
        <f t="shared" si="34"/>
        <v>5.7665496189997841E-4</v>
      </c>
    </row>
    <row r="76" spans="1:14" x14ac:dyDescent="0.25">
      <c r="A76" s="161" t="s">
        <v>144</v>
      </c>
      <c r="B76" s="162" t="s">
        <v>131</v>
      </c>
      <c r="C76" s="163">
        <v>2184</v>
      </c>
      <c r="D76" s="163">
        <v>1872</v>
      </c>
      <c r="E76" s="163">
        <v>1047</v>
      </c>
      <c r="F76" s="163">
        <v>557</v>
      </c>
      <c r="G76" s="163">
        <v>557</v>
      </c>
      <c r="H76" s="163">
        <v>1200</v>
      </c>
      <c r="I76" s="163">
        <v>2268</v>
      </c>
      <c r="J76" s="165">
        <f t="shared" si="38"/>
        <v>0.8899999999999999</v>
      </c>
      <c r="K76" s="164">
        <f t="shared" si="35"/>
        <v>0.21153846153846145</v>
      </c>
      <c r="L76" s="162">
        <f t="shared" si="36"/>
        <v>1068</v>
      </c>
      <c r="M76" s="163">
        <f t="shared" si="37"/>
        <v>396</v>
      </c>
      <c r="N76" s="164">
        <f t="shared" si="34"/>
        <v>4.1864707221163605E-4</v>
      </c>
    </row>
    <row r="77" spans="1:14" x14ac:dyDescent="0.25">
      <c r="A77" s="167" t="s">
        <v>145</v>
      </c>
      <c r="B77" s="168" t="s">
        <v>145</v>
      </c>
      <c r="C77" s="169">
        <f t="shared" ref="C77:I77" si="39">C69-SUM(C70:C76)</f>
        <v>25843</v>
      </c>
      <c r="D77" s="169">
        <f t="shared" si="39"/>
        <v>23234</v>
      </c>
      <c r="E77" s="169">
        <f t="shared" si="39"/>
        <v>6442</v>
      </c>
      <c r="F77" s="169">
        <f t="shared" ref="F77" si="40">F69-SUM(F70:F76)</f>
        <v>31024</v>
      </c>
      <c r="G77" s="169">
        <f t="shared" si="39"/>
        <v>31024</v>
      </c>
      <c r="H77" s="169">
        <f t="shared" si="39"/>
        <v>45996</v>
      </c>
      <c r="I77" s="169">
        <f t="shared" si="39"/>
        <v>51219</v>
      </c>
      <c r="J77" s="171">
        <f t="shared" si="38"/>
        <v>0.11355335246543174</v>
      </c>
      <c r="K77" s="170">
        <f t="shared" si="35"/>
        <v>1.2044848067487304</v>
      </c>
      <c r="L77" s="168">
        <f>I77-H77</f>
        <v>5223</v>
      </c>
      <c r="M77" s="169">
        <f t="shared" si="37"/>
        <v>27985</v>
      </c>
      <c r="N77" s="170">
        <f t="shared" si="34"/>
        <v>9.4544463807794479E-3</v>
      </c>
    </row>
    <row r="78" spans="1:14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2"/>
      <c r="M78" s="151"/>
      <c r="N78" s="151"/>
    </row>
    <row r="79" spans="1:14" x14ac:dyDescent="0.25">
      <c r="A79" s="1"/>
      <c r="B79" s="154" t="s">
        <v>68</v>
      </c>
      <c r="C79" s="176">
        <v>822167</v>
      </c>
      <c r="D79" s="176">
        <v>786209</v>
      </c>
      <c r="E79" s="176">
        <v>242595</v>
      </c>
      <c r="F79" s="176">
        <v>677880</v>
      </c>
      <c r="G79" s="176">
        <v>677880</v>
      </c>
      <c r="H79" s="176">
        <v>780881</v>
      </c>
      <c r="I79" s="176">
        <v>898868</v>
      </c>
      <c r="J79" s="177">
        <f>IFERROR(I79/H79-1,"-")</f>
        <v>0.15109472506054056</v>
      </c>
      <c r="K79" s="177">
        <f>IFERROR(I79/D79-1,"-")</f>
        <v>0.14329395873107531</v>
      </c>
      <c r="L79" s="176">
        <f>I79-H79</f>
        <v>117987</v>
      </c>
      <c r="M79" s="176">
        <f>I79-D79</f>
        <v>112659</v>
      </c>
      <c r="N79" s="177">
        <f t="shared" ref="N79:N91" si="41">I79/I$9</f>
        <v>0.16592083620137957</v>
      </c>
    </row>
    <row r="80" spans="1:14" x14ac:dyDescent="0.25">
      <c r="A80" s="1" t="s">
        <v>96</v>
      </c>
      <c r="B80" s="157" t="s">
        <v>97</v>
      </c>
      <c r="C80" s="158">
        <v>358484</v>
      </c>
      <c r="D80" s="158">
        <v>348498</v>
      </c>
      <c r="E80" s="158">
        <v>97710</v>
      </c>
      <c r="F80" s="158">
        <v>331428</v>
      </c>
      <c r="G80" s="158">
        <v>331428</v>
      </c>
      <c r="H80" s="158">
        <v>340825</v>
      </c>
      <c r="I80" s="158">
        <v>368926</v>
      </c>
      <c r="J80" s="160">
        <f>IFERROR(I80/H80-1,"-")</f>
        <v>8.2449937651287275E-2</v>
      </c>
      <c r="K80" s="159">
        <f t="shared" ref="K80:K91" si="42">IFERROR(I80/D80-1,"-")</f>
        <v>5.8617266096218534E-2</v>
      </c>
      <c r="L80" s="157">
        <f t="shared" ref="L80:L90" si="43">I80-H80</f>
        <v>28101</v>
      </c>
      <c r="M80" s="158">
        <f t="shared" ref="M80:M91" si="44">I80-D80</f>
        <v>20428</v>
      </c>
      <c r="N80" s="159">
        <f t="shared" si="41"/>
        <v>6.8099554569113777E-2</v>
      </c>
    </row>
    <row r="81" spans="1:14" x14ac:dyDescent="0.25">
      <c r="A81" s="161" t="s">
        <v>103</v>
      </c>
      <c r="B81" s="162" t="s">
        <v>103</v>
      </c>
      <c r="C81" s="163">
        <v>87965</v>
      </c>
      <c r="D81" s="163">
        <v>65778</v>
      </c>
      <c r="E81" s="163">
        <v>21899</v>
      </c>
      <c r="F81" s="163">
        <v>90250</v>
      </c>
      <c r="G81" s="163">
        <v>90250</v>
      </c>
      <c r="H81" s="163">
        <v>87831</v>
      </c>
      <c r="I81" s="163">
        <v>99114</v>
      </c>
      <c r="J81" s="165">
        <f>IFERROR(I81/H81-1,"-")</f>
        <v>0.12846261570516115</v>
      </c>
      <c r="K81" s="164">
        <f t="shared" si="42"/>
        <v>0.50679558515005008</v>
      </c>
      <c r="L81" s="162">
        <f t="shared" si="43"/>
        <v>11283</v>
      </c>
      <c r="M81" s="163">
        <f t="shared" si="44"/>
        <v>33336</v>
      </c>
      <c r="N81" s="164">
        <f t="shared" si="41"/>
        <v>1.8295320068423323E-2</v>
      </c>
    </row>
    <row r="82" spans="1:14" x14ac:dyDescent="0.25">
      <c r="A82" s="161" t="s">
        <v>100</v>
      </c>
      <c r="B82" s="162" t="s">
        <v>100</v>
      </c>
      <c r="C82" s="163">
        <v>270519</v>
      </c>
      <c r="D82" s="163">
        <v>282720</v>
      </c>
      <c r="E82" s="163">
        <v>75811</v>
      </c>
      <c r="F82" s="163">
        <v>241178</v>
      </c>
      <c r="G82" s="163">
        <v>241178</v>
      </c>
      <c r="H82" s="163">
        <v>252994</v>
      </c>
      <c r="I82" s="163">
        <v>269812</v>
      </c>
      <c r="J82" s="165">
        <f>IFERROR(I82/H82-1,"-")</f>
        <v>6.6475884803592233E-2</v>
      </c>
      <c r="K82" s="164">
        <f t="shared" si="42"/>
        <v>-4.5656479909451098E-2</v>
      </c>
      <c r="L82" s="162">
        <f t="shared" si="43"/>
        <v>16818</v>
      </c>
      <c r="M82" s="163">
        <f t="shared" si="44"/>
        <v>-12908</v>
      </c>
      <c r="N82" s="164">
        <f t="shared" si="41"/>
        <v>4.9804234500690457E-2</v>
      </c>
    </row>
    <row r="83" spans="1:14" x14ac:dyDescent="0.25">
      <c r="A83" s="1"/>
      <c r="B83" s="157" t="s">
        <v>107</v>
      </c>
      <c r="C83" s="158">
        <v>463683</v>
      </c>
      <c r="D83" s="158">
        <v>437711</v>
      </c>
      <c r="E83" s="158">
        <v>144885</v>
      </c>
      <c r="F83" s="158">
        <v>346452</v>
      </c>
      <c r="G83" s="158">
        <v>346452</v>
      </c>
      <c r="H83" s="158">
        <v>440056</v>
      </c>
      <c r="I83" s="158">
        <v>529942</v>
      </c>
      <c r="J83" s="160">
        <f>IFERROR(I83/H83-1,"-")</f>
        <v>0.20426036686239923</v>
      </c>
      <c r="K83" s="159">
        <f t="shared" si="42"/>
        <v>0.21071209085446796</v>
      </c>
      <c r="L83" s="157">
        <f t="shared" si="43"/>
        <v>89886</v>
      </c>
      <c r="M83" s="158">
        <f t="shared" si="44"/>
        <v>92231</v>
      </c>
      <c r="N83" s="159">
        <f t="shared" si="41"/>
        <v>9.7821281632265805E-2</v>
      </c>
    </row>
    <row r="84" spans="1:14" s="56" customFormat="1" x14ac:dyDescent="0.25">
      <c r="B84" s="162" t="s">
        <v>110</v>
      </c>
      <c r="C84" s="163">
        <v>68452</v>
      </c>
      <c r="D84" s="163">
        <v>74915</v>
      </c>
      <c r="E84" s="163">
        <v>23648</v>
      </c>
      <c r="F84" s="163">
        <v>68876</v>
      </c>
      <c r="G84" s="163">
        <v>68876</v>
      </c>
      <c r="H84" s="163">
        <v>91920</v>
      </c>
      <c r="I84" s="163">
        <v>111305</v>
      </c>
      <c r="J84" s="165">
        <f t="shared" ref="J84:J91" si="45">IFERROR(I84/H84-1,"-")</f>
        <v>0.21088990426457799</v>
      </c>
      <c r="K84" s="164">
        <f t="shared" si="42"/>
        <v>0.48575051725288665</v>
      </c>
      <c r="L84" s="162">
        <f t="shared" si="43"/>
        <v>19385</v>
      </c>
      <c r="M84" s="163">
        <f t="shared" si="44"/>
        <v>36390</v>
      </c>
      <c r="N84" s="164">
        <f t="shared" si="41"/>
        <v>2.0545640375888956E-2</v>
      </c>
    </row>
    <row r="85" spans="1:14" s="56" customFormat="1" x14ac:dyDescent="0.25">
      <c r="B85" s="162" t="s">
        <v>113</v>
      </c>
      <c r="C85" s="163">
        <v>201328</v>
      </c>
      <c r="D85" s="163">
        <v>167682</v>
      </c>
      <c r="E85" s="163">
        <v>50548</v>
      </c>
      <c r="F85" s="163">
        <v>108547</v>
      </c>
      <c r="G85" s="163">
        <v>108547</v>
      </c>
      <c r="H85" s="163">
        <v>125339</v>
      </c>
      <c r="I85" s="163">
        <v>143407</v>
      </c>
      <c r="J85" s="165">
        <f t="shared" si="45"/>
        <v>0.14415305690966096</v>
      </c>
      <c r="K85" s="164">
        <f t="shared" si="42"/>
        <v>-0.1447680728998938</v>
      </c>
      <c r="L85" s="162">
        <f t="shared" si="43"/>
        <v>18068</v>
      </c>
      <c r="M85" s="163">
        <f t="shared" si="44"/>
        <v>-24275</v>
      </c>
      <c r="N85" s="164">
        <f t="shared" si="41"/>
        <v>2.647130541651415E-2</v>
      </c>
    </row>
    <row r="86" spans="1:14" x14ac:dyDescent="0.25">
      <c r="A86" s="1"/>
      <c r="B86" s="162" t="s">
        <v>116</v>
      </c>
      <c r="C86" s="163">
        <v>23990</v>
      </c>
      <c r="D86" s="163">
        <v>25481</v>
      </c>
      <c r="E86" s="163">
        <v>8631</v>
      </c>
      <c r="F86" s="163">
        <v>28991</v>
      </c>
      <c r="G86" s="163">
        <v>28991</v>
      </c>
      <c r="H86" s="163">
        <v>41106</v>
      </c>
      <c r="I86" s="163">
        <v>58887</v>
      </c>
      <c r="J86" s="165">
        <f t="shared" si="45"/>
        <v>0.43256458911107876</v>
      </c>
      <c r="K86" s="164">
        <f t="shared" si="42"/>
        <v>1.3110160511753857</v>
      </c>
      <c r="L86" s="162">
        <f t="shared" si="43"/>
        <v>17781</v>
      </c>
      <c r="M86" s="163">
        <f t="shared" si="44"/>
        <v>33406</v>
      </c>
      <c r="N86" s="164">
        <f t="shared" si="41"/>
        <v>1.0869872196352121E-2</v>
      </c>
    </row>
    <row r="87" spans="1:14" x14ac:dyDescent="0.25">
      <c r="A87" s="1"/>
      <c r="B87" s="162" t="s">
        <v>123</v>
      </c>
      <c r="C87" s="163">
        <v>12840</v>
      </c>
      <c r="D87" s="163">
        <v>9922</v>
      </c>
      <c r="E87" s="163">
        <v>2236</v>
      </c>
      <c r="F87" s="163">
        <v>10564</v>
      </c>
      <c r="G87" s="163">
        <v>10564</v>
      </c>
      <c r="H87" s="163">
        <v>12277</v>
      </c>
      <c r="I87" s="163">
        <v>18683</v>
      </c>
      <c r="J87" s="165">
        <f t="shared" si="45"/>
        <v>0.52178871059705134</v>
      </c>
      <c r="K87" s="164">
        <f t="shared" si="42"/>
        <v>0.88298730094738964</v>
      </c>
      <c r="L87" s="162">
        <f t="shared" si="43"/>
        <v>6406</v>
      </c>
      <c r="M87" s="163">
        <f t="shared" si="44"/>
        <v>8761</v>
      </c>
      <c r="N87" s="164">
        <f t="shared" si="41"/>
        <v>3.4486698633730143E-3</v>
      </c>
    </row>
    <row r="88" spans="1:14" x14ac:dyDescent="0.25">
      <c r="A88" s="1"/>
      <c r="B88" s="162" t="s">
        <v>119</v>
      </c>
      <c r="C88" s="163">
        <v>6972</v>
      </c>
      <c r="D88" s="163">
        <v>6649</v>
      </c>
      <c r="E88" s="163">
        <v>2296</v>
      </c>
      <c r="F88" s="163">
        <v>5401</v>
      </c>
      <c r="G88" s="163">
        <v>5401</v>
      </c>
      <c r="H88" s="163">
        <v>6642</v>
      </c>
      <c r="I88" s="163">
        <v>8741</v>
      </c>
      <c r="J88" s="165">
        <f t="shared" si="45"/>
        <v>0.31601927130382412</v>
      </c>
      <c r="K88" s="164">
        <f t="shared" si="42"/>
        <v>0.31463377951571658</v>
      </c>
      <c r="L88" s="162">
        <f t="shared" si="43"/>
        <v>2099</v>
      </c>
      <c r="M88" s="163">
        <f t="shared" si="44"/>
        <v>2092</v>
      </c>
      <c r="N88" s="164">
        <f t="shared" si="41"/>
        <v>1.6134894436516361E-3</v>
      </c>
    </row>
    <row r="89" spans="1:14" x14ac:dyDescent="0.25">
      <c r="A89" s="1"/>
      <c r="B89" s="162" t="s">
        <v>128</v>
      </c>
      <c r="C89" s="163">
        <v>6797</v>
      </c>
      <c r="D89" s="163">
        <v>8053</v>
      </c>
      <c r="E89" s="163">
        <v>4131</v>
      </c>
      <c r="F89" s="163">
        <v>6146</v>
      </c>
      <c r="G89" s="163">
        <v>6146</v>
      </c>
      <c r="H89" s="163">
        <v>7906</v>
      </c>
      <c r="I89" s="163">
        <v>7183</v>
      </c>
      <c r="J89" s="165">
        <f t="shared" si="45"/>
        <v>-9.1449532001011913E-2</v>
      </c>
      <c r="K89" s="164">
        <f t="shared" si="42"/>
        <v>-0.10803427294176082</v>
      </c>
      <c r="L89" s="162">
        <f t="shared" si="43"/>
        <v>-723</v>
      </c>
      <c r="M89" s="163">
        <f t="shared" si="44"/>
        <v>-870</v>
      </c>
      <c r="N89" s="164">
        <f t="shared" si="41"/>
        <v>1.3259003173263588E-3</v>
      </c>
    </row>
    <row r="90" spans="1:14" x14ac:dyDescent="0.25">
      <c r="A90" s="161" t="s">
        <v>144</v>
      </c>
      <c r="B90" s="162" t="s">
        <v>131</v>
      </c>
      <c r="C90" s="163">
        <v>12450</v>
      </c>
      <c r="D90" s="163">
        <v>11036</v>
      </c>
      <c r="E90" s="163">
        <v>6645</v>
      </c>
      <c r="F90" s="163">
        <v>5530</v>
      </c>
      <c r="G90" s="163">
        <v>5530</v>
      </c>
      <c r="H90" s="163">
        <v>8311</v>
      </c>
      <c r="I90" s="163">
        <v>8721</v>
      </c>
      <c r="J90" s="165">
        <f t="shared" si="45"/>
        <v>4.9332210323667525E-2</v>
      </c>
      <c r="K90" s="164">
        <f t="shared" si="42"/>
        <v>-0.20976803189561433</v>
      </c>
      <c r="L90" s="162">
        <f t="shared" si="43"/>
        <v>410</v>
      </c>
      <c r="M90" s="163">
        <f t="shared" si="44"/>
        <v>-2315</v>
      </c>
      <c r="N90" s="164">
        <f t="shared" si="41"/>
        <v>1.6097976705280767E-3</v>
      </c>
    </row>
    <row r="91" spans="1:14" x14ac:dyDescent="0.25">
      <c r="A91" s="167" t="s">
        <v>145</v>
      </c>
      <c r="B91" s="168" t="s">
        <v>145</v>
      </c>
      <c r="C91" s="169">
        <f t="shared" ref="C91:I91" si="46">C83-SUM(C84:C90)</f>
        <v>130854</v>
      </c>
      <c r="D91" s="169">
        <f t="shared" si="46"/>
        <v>133973</v>
      </c>
      <c r="E91" s="169">
        <f t="shared" si="46"/>
        <v>46750</v>
      </c>
      <c r="F91" s="169">
        <f t="shared" ref="F91" si="47">F83-SUM(F84:F90)</f>
        <v>112397</v>
      </c>
      <c r="G91" s="169">
        <f t="shared" si="46"/>
        <v>112397</v>
      </c>
      <c r="H91" s="169">
        <f t="shared" si="46"/>
        <v>146555</v>
      </c>
      <c r="I91" s="169">
        <f t="shared" si="46"/>
        <v>173015</v>
      </c>
      <c r="J91" s="171">
        <f t="shared" si="45"/>
        <v>0.18054655248882678</v>
      </c>
      <c r="K91" s="170">
        <f t="shared" si="42"/>
        <v>0.29141692729131985</v>
      </c>
      <c r="L91" s="168">
        <f>I91-H91</f>
        <v>26460</v>
      </c>
      <c r="M91" s="169">
        <f t="shared" si="44"/>
        <v>39042</v>
      </c>
      <c r="N91" s="170">
        <f t="shared" si="41"/>
        <v>3.1936606348631484E-2</v>
      </c>
    </row>
    <row r="92" spans="1:14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1"/>
      <c r="N92" s="151"/>
    </row>
    <row r="93" spans="1:14" x14ac:dyDescent="0.25">
      <c r="A93" s="1"/>
      <c r="B93" s="154" t="s">
        <v>68</v>
      </c>
      <c r="C93" s="176">
        <v>45335</v>
      </c>
      <c r="D93" s="176">
        <v>46156</v>
      </c>
      <c r="E93" s="176">
        <v>20050</v>
      </c>
      <c r="F93" s="176">
        <v>43371</v>
      </c>
      <c r="G93" s="176">
        <v>43371</v>
      </c>
      <c r="H93" s="176">
        <v>50896</v>
      </c>
      <c r="I93" s="176">
        <v>49021</v>
      </c>
      <c r="J93" s="177">
        <f>IFERROR(I93/H93-1,"-")</f>
        <v>-3.6839830242062277E-2</v>
      </c>
      <c r="K93" s="177">
        <f>IFERROR(I93/D93-1,"-")</f>
        <v>6.2072103301845871E-2</v>
      </c>
      <c r="L93" s="176">
        <f>I93-H93</f>
        <v>-1875</v>
      </c>
      <c r="M93" s="176">
        <f>I93-D93</f>
        <v>2865</v>
      </c>
      <c r="N93" s="177">
        <f t="shared" ref="N93:N105" si="48">I93/I$9</f>
        <v>9.0487205145002702E-3</v>
      </c>
    </row>
    <row r="94" spans="1:14" x14ac:dyDescent="0.25">
      <c r="A94" s="1" t="s">
        <v>96</v>
      </c>
      <c r="B94" s="157" t="s">
        <v>97</v>
      </c>
      <c r="C94" s="158">
        <v>28399</v>
      </c>
      <c r="D94" s="158">
        <v>30224</v>
      </c>
      <c r="E94" s="158">
        <v>12772</v>
      </c>
      <c r="F94" s="158">
        <v>27906</v>
      </c>
      <c r="G94" s="158">
        <v>27906</v>
      </c>
      <c r="H94" s="158">
        <v>33566</v>
      </c>
      <c r="I94" s="158">
        <v>30089</v>
      </c>
      <c r="J94" s="160">
        <f>IFERROR(I94/H94-1,"-")</f>
        <v>-0.10358696299827208</v>
      </c>
      <c r="K94" s="159">
        <f t="shared" ref="K94:K105" si="49">IFERROR(I94/D94-1,"-")</f>
        <v>-4.4666490206458631E-3</v>
      </c>
      <c r="L94" s="157">
        <f t="shared" ref="L94:L104" si="50">I94-H94</f>
        <v>-3477</v>
      </c>
      <c r="M94" s="158">
        <f t="shared" ref="M94:M105" si="51">I94-D94</f>
        <v>-135</v>
      </c>
      <c r="N94" s="159">
        <f t="shared" si="48"/>
        <v>5.5540880757389407E-3</v>
      </c>
    </row>
    <row r="95" spans="1:14" x14ac:dyDescent="0.25">
      <c r="A95" s="161" t="s">
        <v>103</v>
      </c>
      <c r="B95" s="162" t="s">
        <v>103</v>
      </c>
      <c r="C95" s="163">
        <v>13711</v>
      </c>
      <c r="D95" s="163">
        <v>14872</v>
      </c>
      <c r="E95" s="163">
        <v>6657</v>
      </c>
      <c r="F95" s="163">
        <v>12883</v>
      </c>
      <c r="G95" s="163">
        <v>12883</v>
      </c>
      <c r="H95" s="163">
        <v>10385</v>
      </c>
      <c r="I95" s="163">
        <v>9276</v>
      </c>
      <c r="J95" s="165">
        <f>IFERROR(I95/H95-1,"-")</f>
        <v>-0.10678863745787193</v>
      </c>
      <c r="K95" s="164">
        <f t="shared" si="49"/>
        <v>-0.37627756858526085</v>
      </c>
      <c r="L95" s="162">
        <f t="shared" si="50"/>
        <v>-1109</v>
      </c>
      <c r="M95" s="163">
        <f t="shared" si="51"/>
        <v>-5596</v>
      </c>
      <c r="N95" s="164">
        <f t="shared" si="48"/>
        <v>1.7122443747068501E-3</v>
      </c>
    </row>
    <row r="96" spans="1:14" x14ac:dyDescent="0.25">
      <c r="A96" s="161" t="s">
        <v>100</v>
      </c>
      <c r="B96" s="162" t="s">
        <v>100</v>
      </c>
      <c r="C96" s="163">
        <v>14688</v>
      </c>
      <c r="D96" s="163">
        <v>15352</v>
      </c>
      <c r="E96" s="163">
        <v>6115</v>
      </c>
      <c r="F96" s="163">
        <v>15023</v>
      </c>
      <c r="G96" s="163">
        <v>15023</v>
      </c>
      <c r="H96" s="163">
        <v>23181</v>
      </c>
      <c r="I96" s="163">
        <v>20813</v>
      </c>
      <c r="J96" s="165">
        <f>IFERROR(I96/H96-1,"-")</f>
        <v>-0.10215262499460764</v>
      </c>
      <c r="K96" s="164">
        <f t="shared" si="49"/>
        <v>0.35571912454403343</v>
      </c>
      <c r="L96" s="162">
        <f t="shared" si="50"/>
        <v>-2368</v>
      </c>
      <c r="M96" s="163">
        <f t="shared" si="51"/>
        <v>5461</v>
      </c>
      <c r="N96" s="164">
        <f t="shared" si="48"/>
        <v>3.8418437010320906E-3</v>
      </c>
    </row>
    <row r="97" spans="1:14" x14ac:dyDescent="0.25">
      <c r="A97" s="1"/>
      <c r="B97" s="157" t="s">
        <v>107</v>
      </c>
      <c r="C97" s="158">
        <v>16936</v>
      </c>
      <c r="D97" s="158">
        <v>15932</v>
      </c>
      <c r="E97" s="158">
        <v>7278</v>
      </c>
      <c r="F97" s="158">
        <v>15465</v>
      </c>
      <c r="G97" s="158">
        <v>15465</v>
      </c>
      <c r="H97" s="158">
        <v>17330</v>
      </c>
      <c r="I97" s="158">
        <v>18932</v>
      </c>
      <c r="J97" s="160">
        <f>IFERROR(I97/H97-1,"-")</f>
        <v>9.2440854010386708E-2</v>
      </c>
      <c r="K97" s="159">
        <f t="shared" si="49"/>
        <v>0.18830027617373846</v>
      </c>
      <c r="L97" s="157">
        <f t="shared" si="50"/>
        <v>1602</v>
      </c>
      <c r="M97" s="158">
        <f t="shared" si="51"/>
        <v>3000</v>
      </c>
      <c r="N97" s="159">
        <f t="shared" si="48"/>
        <v>3.494632438761329E-3</v>
      </c>
    </row>
    <row r="98" spans="1:14" s="56" customFormat="1" x14ac:dyDescent="0.25">
      <c r="B98" s="162" t="s">
        <v>110</v>
      </c>
      <c r="C98" s="163">
        <v>1934</v>
      </c>
      <c r="D98" s="163">
        <v>2048</v>
      </c>
      <c r="E98" s="163">
        <v>1197</v>
      </c>
      <c r="F98" s="163">
        <v>2042</v>
      </c>
      <c r="G98" s="163">
        <v>2042</v>
      </c>
      <c r="H98" s="163">
        <v>2458</v>
      </c>
      <c r="I98" s="163">
        <v>2680</v>
      </c>
      <c r="J98" s="165">
        <f t="shared" ref="J98:J105" si="52">IFERROR(I98/H98-1,"-")</f>
        <v>9.0317331163547676E-2</v>
      </c>
      <c r="K98" s="164">
        <f t="shared" si="49"/>
        <v>0.30859375</v>
      </c>
      <c r="L98" s="162">
        <f t="shared" si="50"/>
        <v>222</v>
      </c>
      <c r="M98" s="163">
        <f t="shared" si="51"/>
        <v>632</v>
      </c>
      <c r="N98" s="164">
        <f t="shared" si="48"/>
        <v>4.9469759855695974E-4</v>
      </c>
    </row>
    <row r="99" spans="1:14" s="56" customFormat="1" x14ac:dyDescent="0.25">
      <c r="B99" s="162" t="s">
        <v>113</v>
      </c>
      <c r="C99" s="163">
        <v>4049</v>
      </c>
      <c r="D99" s="163">
        <v>3474</v>
      </c>
      <c r="E99" s="163">
        <v>1480</v>
      </c>
      <c r="F99" s="163">
        <v>3193</v>
      </c>
      <c r="G99" s="163">
        <v>3193</v>
      </c>
      <c r="H99" s="163">
        <v>3384</v>
      </c>
      <c r="I99" s="163">
        <v>3853</v>
      </c>
      <c r="J99" s="165">
        <f t="shared" si="52"/>
        <v>0.13859338061465731</v>
      </c>
      <c r="K99" s="164">
        <f t="shared" si="49"/>
        <v>0.10909614277489932</v>
      </c>
      <c r="L99" s="162">
        <f t="shared" si="50"/>
        <v>469</v>
      </c>
      <c r="M99" s="163">
        <f t="shared" si="51"/>
        <v>379</v>
      </c>
      <c r="N99" s="164">
        <f t="shared" si="48"/>
        <v>7.1122009225371859E-4</v>
      </c>
    </row>
    <row r="100" spans="1:14" x14ac:dyDescent="0.25">
      <c r="A100" s="1"/>
      <c r="B100" s="162" t="s">
        <v>116</v>
      </c>
      <c r="C100" s="163">
        <v>3672</v>
      </c>
      <c r="D100" s="163">
        <v>3285</v>
      </c>
      <c r="E100" s="163">
        <v>1719</v>
      </c>
      <c r="F100" s="163">
        <v>2901</v>
      </c>
      <c r="G100" s="163">
        <v>2901</v>
      </c>
      <c r="H100" s="163">
        <v>3219</v>
      </c>
      <c r="I100" s="163">
        <v>3187</v>
      </c>
      <c r="J100" s="165">
        <f t="shared" si="52"/>
        <v>-9.9409754582168164E-3</v>
      </c>
      <c r="K100" s="164">
        <f t="shared" si="49"/>
        <v>-2.9832572298325699E-2</v>
      </c>
      <c r="L100" s="162">
        <f t="shared" si="50"/>
        <v>-32</v>
      </c>
      <c r="M100" s="163">
        <f t="shared" si="51"/>
        <v>-98</v>
      </c>
      <c r="N100" s="164">
        <f t="shared" si="48"/>
        <v>5.8828404723919054E-4</v>
      </c>
    </row>
    <row r="101" spans="1:14" x14ac:dyDescent="0.25">
      <c r="A101" s="1"/>
      <c r="B101" s="162" t="s">
        <v>123</v>
      </c>
      <c r="C101" s="163">
        <v>479</v>
      </c>
      <c r="D101" s="163">
        <v>564</v>
      </c>
      <c r="E101" s="163">
        <v>301</v>
      </c>
      <c r="F101" s="163">
        <v>1054</v>
      </c>
      <c r="G101" s="163">
        <v>1054</v>
      </c>
      <c r="H101" s="163">
        <v>796</v>
      </c>
      <c r="I101" s="163">
        <v>865</v>
      </c>
      <c r="J101" s="165">
        <f t="shared" si="52"/>
        <v>8.668341708542715E-2</v>
      </c>
      <c r="K101" s="164">
        <f t="shared" si="49"/>
        <v>0.53368794326241131</v>
      </c>
      <c r="L101" s="162">
        <f t="shared" si="50"/>
        <v>69</v>
      </c>
      <c r="M101" s="163">
        <f t="shared" si="51"/>
        <v>301</v>
      </c>
      <c r="N101" s="164">
        <f t="shared" si="48"/>
        <v>1.596691875939441E-4</v>
      </c>
    </row>
    <row r="102" spans="1:14" x14ac:dyDescent="0.25">
      <c r="A102" s="1"/>
      <c r="B102" s="162" t="s">
        <v>119</v>
      </c>
      <c r="C102" s="163">
        <v>394</v>
      </c>
      <c r="D102" s="163">
        <v>419</v>
      </c>
      <c r="E102" s="163">
        <v>267</v>
      </c>
      <c r="F102" s="163">
        <v>600</v>
      </c>
      <c r="G102" s="163">
        <v>600</v>
      </c>
      <c r="H102" s="163">
        <v>496</v>
      </c>
      <c r="I102" s="163">
        <v>744</v>
      </c>
      <c r="J102" s="165">
        <f t="shared" si="52"/>
        <v>0.5</v>
      </c>
      <c r="K102" s="164">
        <f t="shared" si="49"/>
        <v>0.77565632458233891</v>
      </c>
      <c r="L102" s="162">
        <f t="shared" si="50"/>
        <v>248</v>
      </c>
      <c r="M102" s="163">
        <f t="shared" si="51"/>
        <v>325</v>
      </c>
      <c r="N102" s="164">
        <f t="shared" si="48"/>
        <v>1.3733396019640972E-4</v>
      </c>
    </row>
    <row r="103" spans="1:14" x14ac:dyDescent="0.25">
      <c r="A103" s="1"/>
      <c r="B103" s="162" t="s">
        <v>128</v>
      </c>
      <c r="C103" s="163">
        <v>107</v>
      </c>
      <c r="D103" s="163">
        <v>138</v>
      </c>
      <c r="E103" s="163">
        <v>127</v>
      </c>
      <c r="F103" s="163">
        <v>240</v>
      </c>
      <c r="G103" s="163">
        <v>240</v>
      </c>
      <c r="H103" s="163">
        <v>115</v>
      </c>
      <c r="I103" s="163">
        <v>202</v>
      </c>
      <c r="J103" s="165">
        <f t="shared" si="52"/>
        <v>0.75652173913043486</v>
      </c>
      <c r="K103" s="164">
        <f t="shared" si="49"/>
        <v>0.46376811594202905</v>
      </c>
      <c r="L103" s="162">
        <f t="shared" si="50"/>
        <v>87</v>
      </c>
      <c r="M103" s="163">
        <f t="shared" si="51"/>
        <v>64</v>
      </c>
      <c r="N103" s="164">
        <f t="shared" si="48"/>
        <v>3.7286908547949949E-5</v>
      </c>
    </row>
    <row r="104" spans="1:14" x14ac:dyDescent="0.25">
      <c r="A104" s="161" t="s">
        <v>144</v>
      </c>
      <c r="B104" s="162" t="s">
        <v>131</v>
      </c>
      <c r="C104" s="163">
        <v>277</v>
      </c>
      <c r="D104" s="163">
        <v>175</v>
      </c>
      <c r="E104" s="163">
        <v>79</v>
      </c>
      <c r="F104" s="163">
        <v>127</v>
      </c>
      <c r="G104" s="163">
        <v>127</v>
      </c>
      <c r="H104" s="163">
        <v>219</v>
      </c>
      <c r="I104" s="163">
        <v>350</v>
      </c>
      <c r="J104" s="165">
        <f t="shared" si="52"/>
        <v>0.59817351598173518</v>
      </c>
      <c r="K104" s="164">
        <f t="shared" si="49"/>
        <v>1</v>
      </c>
      <c r="L104" s="162">
        <f t="shared" si="50"/>
        <v>131</v>
      </c>
      <c r="M104" s="163">
        <f t="shared" si="51"/>
        <v>175</v>
      </c>
      <c r="N104" s="164">
        <f t="shared" si="48"/>
        <v>6.4606029662289522E-5</v>
      </c>
    </row>
    <row r="105" spans="1:14" x14ac:dyDescent="0.25">
      <c r="A105" s="167" t="s">
        <v>145</v>
      </c>
      <c r="B105" s="168" t="s">
        <v>145</v>
      </c>
      <c r="C105" s="169">
        <f t="shared" ref="C105:I105" si="53">C97-SUM(C98:C104)</f>
        <v>6024</v>
      </c>
      <c r="D105" s="169">
        <f t="shared" si="53"/>
        <v>5829</v>
      </c>
      <c r="E105" s="169">
        <f t="shared" si="53"/>
        <v>2108</v>
      </c>
      <c r="F105" s="169">
        <f t="shared" ref="F105" si="54">F97-SUM(F98:F104)</f>
        <v>5308</v>
      </c>
      <c r="G105" s="169">
        <f t="shared" si="53"/>
        <v>5308</v>
      </c>
      <c r="H105" s="169">
        <f t="shared" si="53"/>
        <v>6643</v>
      </c>
      <c r="I105" s="169">
        <f t="shared" si="53"/>
        <v>7051</v>
      </c>
      <c r="J105" s="171">
        <f t="shared" si="52"/>
        <v>6.1418034020773726E-2</v>
      </c>
      <c r="K105" s="170">
        <f t="shared" si="49"/>
        <v>0.20964144793274997</v>
      </c>
      <c r="L105" s="168">
        <f>I105-H105</f>
        <v>408</v>
      </c>
      <c r="M105" s="169">
        <f t="shared" si="51"/>
        <v>1222</v>
      </c>
      <c r="N105" s="170">
        <f t="shared" si="48"/>
        <v>1.3015346147108669E-3</v>
      </c>
    </row>
    <row r="106" spans="1:14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2"/>
      <c r="M106" s="151"/>
      <c r="N106" s="151"/>
    </row>
    <row r="107" spans="1:14" x14ac:dyDescent="0.25">
      <c r="A107" s="1"/>
      <c r="B107" s="154" t="s">
        <v>68</v>
      </c>
      <c r="C107" s="176">
        <v>147322</v>
      </c>
      <c r="D107" s="176">
        <v>143190</v>
      </c>
      <c r="E107" s="176">
        <v>74750</v>
      </c>
      <c r="F107" s="176">
        <v>194202</v>
      </c>
      <c r="G107" s="176">
        <v>194202</v>
      </c>
      <c r="H107" s="176">
        <v>243100</v>
      </c>
      <c r="I107" s="176">
        <v>236128</v>
      </c>
      <c r="J107" s="177">
        <f>IFERROR(I107/H107-1,"-")</f>
        <v>-2.8679555738379214E-2</v>
      </c>
      <c r="K107" s="177">
        <f>IFERROR(I107/D107-1,"-")</f>
        <v>0.64905370486765834</v>
      </c>
      <c r="L107" s="176">
        <f>I107-H107</f>
        <v>-6972</v>
      </c>
      <c r="M107" s="176">
        <f>I107-D107</f>
        <v>92938</v>
      </c>
      <c r="N107" s="177">
        <f t="shared" ref="N107:N119" si="55">I107/I$9</f>
        <v>4.3586550205991711E-2</v>
      </c>
    </row>
    <row r="108" spans="1:14" x14ac:dyDescent="0.25">
      <c r="A108" s="1" t="s">
        <v>96</v>
      </c>
      <c r="B108" s="157" t="s">
        <v>97</v>
      </c>
      <c r="C108" s="158">
        <v>30698</v>
      </c>
      <c r="D108" s="158">
        <v>29454</v>
      </c>
      <c r="E108" s="158">
        <v>29625</v>
      </c>
      <c r="F108" s="158">
        <v>46169</v>
      </c>
      <c r="G108" s="158">
        <v>46169</v>
      </c>
      <c r="H108" s="158">
        <v>53721</v>
      </c>
      <c r="I108" s="158">
        <v>49042</v>
      </c>
      <c r="J108" s="160">
        <f>IFERROR(I108/H108-1,"-")</f>
        <v>-8.7098155283781065E-2</v>
      </c>
      <c r="K108" s="159">
        <f t="shared" ref="K108:K119" si="56">IFERROR(I108/D108-1,"-")</f>
        <v>0.6650370068581517</v>
      </c>
      <c r="L108" s="157">
        <f t="shared" ref="L108:L118" si="57">I108-H108</f>
        <v>-4679</v>
      </c>
      <c r="M108" s="158">
        <f t="shared" ref="M108:M119" si="58">I108-D108</f>
        <v>19588</v>
      </c>
      <c r="N108" s="159">
        <f t="shared" si="55"/>
        <v>9.0525968762800064E-3</v>
      </c>
    </row>
    <row r="109" spans="1:14" x14ac:dyDescent="0.25">
      <c r="A109" s="161" t="s">
        <v>103</v>
      </c>
      <c r="B109" s="162" t="s">
        <v>103</v>
      </c>
      <c r="C109" s="163">
        <v>13874</v>
      </c>
      <c r="D109" s="163">
        <v>11302</v>
      </c>
      <c r="E109" s="163">
        <v>3001</v>
      </c>
      <c r="F109" s="163">
        <v>16191</v>
      </c>
      <c r="G109" s="163">
        <v>16191</v>
      </c>
      <c r="H109" s="163">
        <v>19192</v>
      </c>
      <c r="I109" s="163">
        <v>15997</v>
      </c>
      <c r="J109" s="165">
        <f>IFERROR(I109/H109-1,"-")</f>
        <v>-0.16647561483951645</v>
      </c>
      <c r="K109" s="164">
        <f t="shared" si="56"/>
        <v>0.41541320120332692</v>
      </c>
      <c r="L109" s="162">
        <f t="shared" si="57"/>
        <v>-3195</v>
      </c>
      <c r="M109" s="163">
        <f t="shared" si="58"/>
        <v>4695</v>
      </c>
      <c r="N109" s="164">
        <f t="shared" si="55"/>
        <v>2.952864732878987E-3</v>
      </c>
    </row>
    <row r="110" spans="1:14" x14ac:dyDescent="0.25">
      <c r="A110" s="161" t="s">
        <v>100</v>
      </c>
      <c r="B110" s="162" t="s">
        <v>100</v>
      </c>
      <c r="C110" s="163">
        <v>16824</v>
      </c>
      <c r="D110" s="163">
        <v>18152</v>
      </c>
      <c r="E110" s="163">
        <v>26624</v>
      </c>
      <c r="F110" s="163">
        <v>29978</v>
      </c>
      <c r="G110" s="163">
        <v>29978</v>
      </c>
      <c r="H110" s="163">
        <v>34529</v>
      </c>
      <c r="I110" s="163">
        <v>33045</v>
      </c>
      <c r="J110" s="165">
        <f>IFERROR(I110/H110-1,"-")</f>
        <v>-4.2978366011178992E-2</v>
      </c>
      <c r="K110" s="164">
        <f t="shared" si="56"/>
        <v>0.8204605553107096</v>
      </c>
      <c r="L110" s="162">
        <f t="shared" si="57"/>
        <v>-1484</v>
      </c>
      <c r="M110" s="163">
        <f t="shared" si="58"/>
        <v>14893</v>
      </c>
      <c r="N110" s="164">
        <f t="shared" si="55"/>
        <v>6.0997321434010203E-3</v>
      </c>
    </row>
    <row r="111" spans="1:14" x14ac:dyDescent="0.25">
      <c r="A111" s="1"/>
      <c r="B111" s="157" t="s">
        <v>107</v>
      </c>
      <c r="C111" s="158">
        <v>116624</v>
      </c>
      <c r="D111" s="158">
        <v>113736</v>
      </c>
      <c r="E111" s="158">
        <v>45125</v>
      </c>
      <c r="F111" s="158">
        <v>148033</v>
      </c>
      <c r="G111" s="158">
        <v>148033</v>
      </c>
      <c r="H111" s="158">
        <v>189379</v>
      </c>
      <c r="I111" s="158">
        <v>187086</v>
      </c>
      <c r="J111" s="160">
        <f>IFERROR(I111/H111-1,"-")</f>
        <v>-1.210799507865179E-2</v>
      </c>
      <c r="K111" s="159">
        <f t="shared" si="56"/>
        <v>0.64491453893226414</v>
      </c>
      <c r="L111" s="157">
        <f t="shared" si="57"/>
        <v>-2293</v>
      </c>
      <c r="M111" s="158">
        <f t="shared" si="58"/>
        <v>73350</v>
      </c>
      <c r="N111" s="159">
        <f t="shared" si="55"/>
        <v>3.4533953329711702E-2</v>
      </c>
    </row>
    <row r="112" spans="1:14" s="56" customFormat="1" x14ac:dyDescent="0.25">
      <c r="B112" s="162" t="s">
        <v>110</v>
      </c>
      <c r="C112" s="163">
        <v>64354</v>
      </c>
      <c r="D112" s="163">
        <v>62508</v>
      </c>
      <c r="E112" s="163">
        <v>23181</v>
      </c>
      <c r="F112" s="163">
        <v>90425</v>
      </c>
      <c r="G112" s="163">
        <v>90425</v>
      </c>
      <c r="H112" s="163">
        <v>124677</v>
      </c>
      <c r="I112" s="163">
        <v>116530</v>
      </c>
      <c r="J112" s="165">
        <f t="shared" ref="J112:J119" si="59">IFERROR(I112/H112-1,"-")</f>
        <v>-6.5344851095230028E-2</v>
      </c>
      <c r="K112" s="164">
        <f t="shared" si="56"/>
        <v>0.86424137710373072</v>
      </c>
      <c r="L112" s="162">
        <f t="shared" si="57"/>
        <v>-8147</v>
      </c>
      <c r="M112" s="163">
        <f t="shared" si="58"/>
        <v>54022</v>
      </c>
      <c r="N112" s="164">
        <f t="shared" si="55"/>
        <v>2.1510116104418848E-2</v>
      </c>
    </row>
    <row r="113" spans="1:14" s="56" customFormat="1" x14ac:dyDescent="0.25">
      <c r="B113" s="162" t="s">
        <v>113</v>
      </c>
      <c r="C113" s="163">
        <v>13067</v>
      </c>
      <c r="D113" s="163">
        <v>9745</v>
      </c>
      <c r="E113" s="163">
        <v>3025</v>
      </c>
      <c r="F113" s="163">
        <v>6017</v>
      </c>
      <c r="G113" s="163">
        <v>6017</v>
      </c>
      <c r="H113" s="163">
        <v>8025</v>
      </c>
      <c r="I113" s="163">
        <v>7870</v>
      </c>
      <c r="J113" s="165">
        <f t="shared" si="59"/>
        <v>-1.9314641744548333E-2</v>
      </c>
      <c r="K113" s="164">
        <f t="shared" si="56"/>
        <v>-0.19240636223704466</v>
      </c>
      <c r="L113" s="162">
        <f t="shared" si="57"/>
        <v>-155</v>
      </c>
      <c r="M113" s="163">
        <f t="shared" si="58"/>
        <v>-1875</v>
      </c>
      <c r="N113" s="164">
        <f t="shared" si="55"/>
        <v>1.4527127241206242E-3</v>
      </c>
    </row>
    <row r="114" spans="1:14" x14ac:dyDescent="0.25">
      <c r="A114" s="1"/>
      <c r="B114" s="162" t="s">
        <v>116</v>
      </c>
      <c r="C114" s="163">
        <v>13857</v>
      </c>
      <c r="D114" s="163">
        <v>13157</v>
      </c>
      <c r="E114" s="163">
        <v>2561</v>
      </c>
      <c r="F114" s="163">
        <v>9420</v>
      </c>
      <c r="G114" s="163">
        <v>9420</v>
      </c>
      <c r="H114" s="163">
        <v>13195</v>
      </c>
      <c r="I114" s="163">
        <v>13720</v>
      </c>
      <c r="J114" s="165">
        <f t="shared" si="59"/>
        <v>3.9787798408488007E-2</v>
      </c>
      <c r="K114" s="164">
        <f t="shared" si="56"/>
        <v>4.2790909781865061E-2</v>
      </c>
      <c r="L114" s="162">
        <f t="shared" si="57"/>
        <v>525</v>
      </c>
      <c r="M114" s="163">
        <f t="shared" si="58"/>
        <v>563</v>
      </c>
      <c r="N114" s="164">
        <f t="shared" si="55"/>
        <v>2.5325563627617491E-3</v>
      </c>
    </row>
    <row r="115" spans="1:14" x14ac:dyDescent="0.25">
      <c r="A115" s="1"/>
      <c r="B115" s="162" t="s">
        <v>123</v>
      </c>
      <c r="C115" s="163">
        <v>2339</v>
      </c>
      <c r="D115" s="163">
        <v>2661</v>
      </c>
      <c r="E115" s="163">
        <v>1229</v>
      </c>
      <c r="F115" s="163">
        <v>5965</v>
      </c>
      <c r="G115" s="163">
        <v>5965</v>
      </c>
      <c r="H115" s="163">
        <v>6341</v>
      </c>
      <c r="I115" s="163">
        <v>6110</v>
      </c>
      <c r="J115" s="165">
        <f t="shared" si="59"/>
        <v>-3.6429585238921258E-2</v>
      </c>
      <c r="K115" s="164">
        <f t="shared" si="56"/>
        <v>1.2961292747087563</v>
      </c>
      <c r="L115" s="162">
        <f t="shared" si="57"/>
        <v>-231</v>
      </c>
      <c r="M115" s="163">
        <f t="shared" si="58"/>
        <v>3449</v>
      </c>
      <c r="N115" s="164">
        <f t="shared" si="55"/>
        <v>1.1278366892473969E-3</v>
      </c>
    </row>
    <row r="116" spans="1:14" x14ac:dyDescent="0.25">
      <c r="A116" s="1"/>
      <c r="B116" s="162" t="s">
        <v>119</v>
      </c>
      <c r="C116" s="163">
        <v>3694</v>
      </c>
      <c r="D116" s="163">
        <v>3843</v>
      </c>
      <c r="E116" s="163">
        <v>3033</v>
      </c>
      <c r="F116" s="163">
        <v>5325</v>
      </c>
      <c r="G116" s="163">
        <v>5325</v>
      </c>
      <c r="H116" s="163">
        <v>5187</v>
      </c>
      <c r="I116" s="163">
        <v>4991</v>
      </c>
      <c r="J116" s="165">
        <f t="shared" si="59"/>
        <v>-3.7786774628879916E-2</v>
      </c>
      <c r="K116" s="164">
        <f t="shared" si="56"/>
        <v>0.29872495446265934</v>
      </c>
      <c r="L116" s="162">
        <f t="shared" si="57"/>
        <v>-196</v>
      </c>
      <c r="M116" s="163">
        <f t="shared" si="58"/>
        <v>1148</v>
      </c>
      <c r="N116" s="164">
        <f t="shared" si="55"/>
        <v>9.212819829842485E-4</v>
      </c>
    </row>
    <row r="117" spans="1:14" x14ac:dyDescent="0.25">
      <c r="A117" s="1"/>
      <c r="B117" s="162" t="s">
        <v>128</v>
      </c>
      <c r="C117" s="163">
        <v>652</v>
      </c>
      <c r="D117" s="163">
        <v>688</v>
      </c>
      <c r="E117" s="163">
        <v>459</v>
      </c>
      <c r="F117" s="163">
        <v>1046</v>
      </c>
      <c r="G117" s="163">
        <v>1046</v>
      </c>
      <c r="H117" s="163">
        <v>1149</v>
      </c>
      <c r="I117" s="163">
        <v>1291</v>
      </c>
      <c r="J117" s="165">
        <f t="shared" si="59"/>
        <v>0.12358572671888601</v>
      </c>
      <c r="K117" s="164">
        <f t="shared" si="56"/>
        <v>0.87645348837209291</v>
      </c>
      <c r="L117" s="162">
        <f t="shared" si="57"/>
        <v>142</v>
      </c>
      <c r="M117" s="163">
        <f t="shared" si="58"/>
        <v>603</v>
      </c>
      <c r="N117" s="164">
        <f t="shared" si="55"/>
        <v>2.3830395512575934E-4</v>
      </c>
    </row>
    <row r="118" spans="1:14" x14ac:dyDescent="0.25">
      <c r="A118" s="161" t="s">
        <v>144</v>
      </c>
      <c r="B118" s="162" t="s">
        <v>131</v>
      </c>
      <c r="C118" s="163">
        <v>1541</v>
      </c>
      <c r="D118" s="163">
        <v>1246</v>
      </c>
      <c r="E118" s="163">
        <v>1176</v>
      </c>
      <c r="F118" s="163">
        <v>924</v>
      </c>
      <c r="G118" s="163">
        <v>924</v>
      </c>
      <c r="H118" s="163">
        <v>679</v>
      </c>
      <c r="I118" s="163">
        <v>1495</v>
      </c>
      <c r="J118" s="165">
        <f t="shared" si="59"/>
        <v>1.2017673048600885</v>
      </c>
      <c r="K118" s="164">
        <f t="shared" si="56"/>
        <v>0.19983948635634019</v>
      </c>
      <c r="L118" s="162">
        <f t="shared" si="57"/>
        <v>816</v>
      </c>
      <c r="M118" s="163">
        <f t="shared" si="58"/>
        <v>249</v>
      </c>
      <c r="N118" s="164">
        <f t="shared" si="55"/>
        <v>2.7596004098606524E-4</v>
      </c>
    </row>
    <row r="119" spans="1:14" x14ac:dyDescent="0.25">
      <c r="A119" s="167" t="s">
        <v>145</v>
      </c>
      <c r="B119" s="168" t="s">
        <v>145</v>
      </c>
      <c r="C119" s="169">
        <f t="shared" ref="C119:I119" si="60">C111-SUM(C112:C118)</f>
        <v>17120</v>
      </c>
      <c r="D119" s="169">
        <f t="shared" si="60"/>
        <v>19888</v>
      </c>
      <c r="E119" s="169">
        <f t="shared" si="60"/>
        <v>10461</v>
      </c>
      <c r="F119" s="169">
        <f t="shared" ref="F119" si="61">F111-SUM(F112:F118)</f>
        <v>28911</v>
      </c>
      <c r="G119" s="169">
        <f t="shared" si="60"/>
        <v>28911</v>
      </c>
      <c r="H119" s="169">
        <f t="shared" si="60"/>
        <v>30126</v>
      </c>
      <c r="I119" s="169">
        <f t="shared" si="60"/>
        <v>35079</v>
      </c>
      <c r="J119" s="171">
        <f t="shared" si="59"/>
        <v>0.16440948018323054</v>
      </c>
      <c r="K119" s="170">
        <f t="shared" si="56"/>
        <v>0.76382743362831862</v>
      </c>
      <c r="L119" s="168">
        <f>I119-H119</f>
        <v>4953</v>
      </c>
      <c r="M119" s="169">
        <f t="shared" si="58"/>
        <v>15191</v>
      </c>
      <c r="N119" s="170">
        <f t="shared" si="55"/>
        <v>6.475185470067011E-3</v>
      </c>
    </row>
    <row r="120" spans="1:14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2"/>
      <c r="M120" s="151"/>
      <c r="N120" s="151"/>
    </row>
    <row r="121" spans="1:14" x14ac:dyDescent="0.25">
      <c r="A121" s="1"/>
      <c r="B121" s="154" t="s">
        <v>68</v>
      </c>
      <c r="C121" s="176">
        <v>197818</v>
      </c>
      <c r="D121" s="176">
        <v>185319</v>
      </c>
      <c r="E121" s="176">
        <v>80046</v>
      </c>
      <c r="F121" s="176">
        <v>187790</v>
      </c>
      <c r="G121" s="176">
        <v>187790</v>
      </c>
      <c r="H121" s="176">
        <v>203344</v>
      </c>
      <c r="I121" s="176">
        <v>209772</v>
      </c>
      <c r="J121" s="177">
        <f>IFERROR(I121/H121-1,"-")</f>
        <v>3.1611456448186415E-2</v>
      </c>
      <c r="K121" s="177">
        <f>IFERROR(I121/D121-1,"-")</f>
        <v>0.13195085231411774</v>
      </c>
      <c r="L121" s="176">
        <f>I121-H121</f>
        <v>6428</v>
      </c>
      <c r="M121" s="176">
        <f>I121-D121</f>
        <v>24453</v>
      </c>
      <c r="N121" s="177">
        <f t="shared" ref="N121:N133" si="62">I121/I$9</f>
        <v>3.872153158376513E-2</v>
      </c>
    </row>
    <row r="122" spans="1:14" x14ac:dyDescent="0.25">
      <c r="A122" s="1" t="s">
        <v>96</v>
      </c>
      <c r="B122" s="157" t="s">
        <v>97</v>
      </c>
      <c r="C122" s="158">
        <v>116321</v>
      </c>
      <c r="D122" s="158">
        <v>101153</v>
      </c>
      <c r="E122" s="158">
        <v>44623</v>
      </c>
      <c r="F122" s="158">
        <v>113642</v>
      </c>
      <c r="G122" s="158">
        <v>113642</v>
      </c>
      <c r="H122" s="158">
        <v>126216</v>
      </c>
      <c r="I122" s="158">
        <v>132125</v>
      </c>
      <c r="J122" s="160">
        <f>IFERROR(I122/H122-1,"-")</f>
        <v>4.6816568422387128E-2</v>
      </c>
      <c r="K122" s="159">
        <f t="shared" ref="K122:K133" si="63">IFERROR(I122/D122-1,"-")</f>
        <v>0.30618963352545148</v>
      </c>
      <c r="L122" s="157">
        <f t="shared" ref="L122:L132" si="64">I122-H122</f>
        <v>5909</v>
      </c>
      <c r="M122" s="158">
        <f t="shared" ref="M122:M133" si="65">I122-D122</f>
        <v>30972</v>
      </c>
      <c r="N122" s="159">
        <f t="shared" si="62"/>
        <v>2.4388776197514291E-2</v>
      </c>
    </row>
    <row r="123" spans="1:14" x14ac:dyDescent="0.25">
      <c r="A123" s="161" t="s">
        <v>103</v>
      </c>
      <c r="B123" s="162" t="s">
        <v>103</v>
      </c>
      <c r="C123" s="163">
        <v>64858</v>
      </c>
      <c r="D123" s="163">
        <v>50967</v>
      </c>
      <c r="E123" s="163">
        <v>20055</v>
      </c>
      <c r="F123" s="163">
        <v>58791</v>
      </c>
      <c r="G123" s="163">
        <v>58791</v>
      </c>
      <c r="H123" s="163">
        <v>57284</v>
      </c>
      <c r="I123" s="163">
        <v>63881</v>
      </c>
      <c r="J123" s="165">
        <f>IFERROR(I123/H123-1,"-")</f>
        <v>0.11516304727323501</v>
      </c>
      <c r="K123" s="164">
        <f t="shared" si="63"/>
        <v>0.25337963780485406</v>
      </c>
      <c r="L123" s="162">
        <f t="shared" si="64"/>
        <v>6597</v>
      </c>
      <c r="M123" s="163">
        <f t="shared" si="65"/>
        <v>12914</v>
      </c>
      <c r="N123" s="164">
        <f t="shared" si="62"/>
        <v>1.1791707945304904E-2</v>
      </c>
    </row>
    <row r="124" spans="1:14" x14ac:dyDescent="0.25">
      <c r="A124" s="161" t="s">
        <v>100</v>
      </c>
      <c r="B124" s="162" t="s">
        <v>100</v>
      </c>
      <c r="C124" s="163">
        <v>51463</v>
      </c>
      <c r="D124" s="163">
        <v>50186</v>
      </c>
      <c r="E124" s="163">
        <v>24568</v>
      </c>
      <c r="F124" s="163">
        <v>54851</v>
      </c>
      <c r="G124" s="163">
        <v>54851</v>
      </c>
      <c r="H124" s="163">
        <v>68932</v>
      </c>
      <c r="I124" s="163">
        <v>68244</v>
      </c>
      <c r="J124" s="165">
        <f>IFERROR(I124/H124-1,"-")</f>
        <v>-9.9808506934370156E-3</v>
      </c>
      <c r="K124" s="164">
        <f t="shared" si="63"/>
        <v>0.35982146415334948</v>
      </c>
      <c r="L124" s="162">
        <f t="shared" si="64"/>
        <v>-688</v>
      </c>
      <c r="M124" s="163">
        <f t="shared" si="65"/>
        <v>18058</v>
      </c>
      <c r="N124" s="164">
        <f t="shared" si="62"/>
        <v>1.2597068252209388E-2</v>
      </c>
    </row>
    <row r="125" spans="1:14" x14ac:dyDescent="0.25">
      <c r="A125" s="1"/>
      <c r="B125" s="157" t="s">
        <v>107</v>
      </c>
      <c r="C125" s="158">
        <v>81497</v>
      </c>
      <c r="D125" s="158">
        <v>84166</v>
      </c>
      <c r="E125" s="158">
        <v>35423</v>
      </c>
      <c r="F125" s="158">
        <v>74148</v>
      </c>
      <c r="G125" s="158">
        <v>74148</v>
      </c>
      <c r="H125" s="158">
        <v>77128</v>
      </c>
      <c r="I125" s="158">
        <v>77647</v>
      </c>
      <c r="J125" s="160">
        <f>IFERROR(I125/H125-1,"-")</f>
        <v>6.729073747536507E-3</v>
      </c>
      <c r="K125" s="159">
        <f t="shared" si="63"/>
        <v>-7.7454078844188867E-2</v>
      </c>
      <c r="L125" s="157">
        <f t="shared" si="64"/>
        <v>519</v>
      </c>
      <c r="M125" s="158">
        <f t="shared" si="65"/>
        <v>-6519</v>
      </c>
      <c r="N125" s="159">
        <f t="shared" si="62"/>
        <v>1.4332755386250839E-2</v>
      </c>
    </row>
    <row r="126" spans="1:14" s="56" customFormat="1" x14ac:dyDescent="0.25">
      <c r="B126" s="162" t="s">
        <v>110</v>
      </c>
      <c r="C126" s="163">
        <v>10499</v>
      </c>
      <c r="D126" s="163">
        <v>8922</v>
      </c>
      <c r="E126" s="163">
        <v>3445</v>
      </c>
      <c r="F126" s="163">
        <v>8307</v>
      </c>
      <c r="G126" s="163">
        <v>8307</v>
      </c>
      <c r="H126" s="163">
        <v>10172</v>
      </c>
      <c r="I126" s="163">
        <v>9158</v>
      </c>
      <c r="J126" s="165">
        <f t="shared" ref="J126:J133" si="66">IFERROR(I126/H126-1,"-")</f>
        <v>-9.9685410931970142E-2</v>
      </c>
      <c r="K126" s="164">
        <f t="shared" si="63"/>
        <v>2.6451468280654478E-2</v>
      </c>
      <c r="L126" s="162">
        <f t="shared" si="64"/>
        <v>-1014</v>
      </c>
      <c r="M126" s="163">
        <f t="shared" si="65"/>
        <v>236</v>
      </c>
      <c r="N126" s="164">
        <f t="shared" si="62"/>
        <v>1.6904629132778496E-3</v>
      </c>
    </row>
    <row r="127" spans="1:14" s="56" customFormat="1" x14ac:dyDescent="0.25">
      <c r="B127" s="162" t="s">
        <v>113</v>
      </c>
      <c r="C127" s="163">
        <v>9222</v>
      </c>
      <c r="D127" s="163">
        <v>8007</v>
      </c>
      <c r="E127" s="163">
        <v>3648</v>
      </c>
      <c r="F127" s="163">
        <v>8165</v>
      </c>
      <c r="G127" s="163">
        <v>8165</v>
      </c>
      <c r="H127" s="163">
        <v>10909</v>
      </c>
      <c r="I127" s="163">
        <v>10490</v>
      </c>
      <c r="J127" s="165">
        <f t="shared" si="66"/>
        <v>-3.8408653405445081E-2</v>
      </c>
      <c r="K127" s="164">
        <f t="shared" si="63"/>
        <v>0.31010365929811412</v>
      </c>
      <c r="L127" s="162">
        <f t="shared" si="64"/>
        <v>-419</v>
      </c>
      <c r="M127" s="163">
        <f t="shared" si="65"/>
        <v>2483</v>
      </c>
      <c r="N127" s="164">
        <f t="shared" si="62"/>
        <v>1.9363350033069057E-3</v>
      </c>
    </row>
    <row r="128" spans="1:14" x14ac:dyDescent="0.25">
      <c r="A128" s="1"/>
      <c r="B128" s="162" t="s">
        <v>116</v>
      </c>
      <c r="C128" s="163">
        <v>5794</v>
      </c>
      <c r="D128" s="163">
        <v>5944</v>
      </c>
      <c r="E128" s="163">
        <v>2556</v>
      </c>
      <c r="F128" s="163">
        <v>6960</v>
      </c>
      <c r="G128" s="163">
        <v>6960</v>
      </c>
      <c r="H128" s="163">
        <v>7511</v>
      </c>
      <c r="I128" s="163">
        <v>7375</v>
      </c>
      <c r="J128" s="165">
        <f t="shared" si="66"/>
        <v>-1.8106776727466412E-2</v>
      </c>
      <c r="K128" s="164">
        <f t="shared" si="63"/>
        <v>0.24074697173620452</v>
      </c>
      <c r="L128" s="162">
        <f t="shared" si="64"/>
        <v>-136</v>
      </c>
      <c r="M128" s="163">
        <f t="shared" si="65"/>
        <v>1431</v>
      </c>
      <c r="N128" s="164">
        <f t="shared" si="62"/>
        <v>1.3613413393125291E-3</v>
      </c>
    </row>
    <row r="129" spans="1:14" x14ac:dyDescent="0.25">
      <c r="A129" s="1"/>
      <c r="B129" s="162" t="s">
        <v>123</v>
      </c>
      <c r="C129" s="163">
        <v>1409</v>
      </c>
      <c r="D129" s="163">
        <v>1408</v>
      </c>
      <c r="E129" s="163">
        <v>658</v>
      </c>
      <c r="F129" s="163">
        <v>2080</v>
      </c>
      <c r="G129" s="163">
        <v>2080</v>
      </c>
      <c r="H129" s="163">
        <v>2175</v>
      </c>
      <c r="I129" s="163">
        <v>1944</v>
      </c>
      <c r="J129" s="165">
        <f t="shared" si="66"/>
        <v>-0.10620689655172411</v>
      </c>
      <c r="K129" s="164">
        <f t="shared" si="63"/>
        <v>0.38068181818181812</v>
      </c>
      <c r="L129" s="162">
        <f t="shared" si="64"/>
        <v>-231</v>
      </c>
      <c r="M129" s="163">
        <f t="shared" si="65"/>
        <v>536</v>
      </c>
      <c r="N129" s="164">
        <f t="shared" si="62"/>
        <v>3.5884034760997376E-4</v>
      </c>
    </row>
    <row r="130" spans="1:14" x14ac:dyDescent="0.25">
      <c r="A130" s="1"/>
      <c r="B130" s="162" t="s">
        <v>119</v>
      </c>
      <c r="C130" s="163">
        <v>1544</v>
      </c>
      <c r="D130" s="163">
        <v>1205</v>
      </c>
      <c r="E130" s="163">
        <v>658</v>
      </c>
      <c r="F130" s="163">
        <v>1474</v>
      </c>
      <c r="G130" s="163">
        <v>1474</v>
      </c>
      <c r="H130" s="163">
        <v>1524</v>
      </c>
      <c r="I130" s="163">
        <v>1629</v>
      </c>
      <c r="J130" s="165">
        <f t="shared" si="66"/>
        <v>6.889763779527569E-2</v>
      </c>
      <c r="K130" s="164">
        <f t="shared" si="63"/>
        <v>0.35186721991701253</v>
      </c>
      <c r="L130" s="162">
        <f t="shared" si="64"/>
        <v>105</v>
      </c>
      <c r="M130" s="163">
        <f t="shared" si="65"/>
        <v>424</v>
      </c>
      <c r="N130" s="164">
        <f t="shared" si="62"/>
        <v>3.0069492091391322E-4</v>
      </c>
    </row>
    <row r="131" spans="1:14" x14ac:dyDescent="0.25">
      <c r="A131" s="1"/>
      <c r="B131" s="162" t="s">
        <v>128</v>
      </c>
      <c r="C131" s="163">
        <v>1230</v>
      </c>
      <c r="D131" s="163">
        <v>1315</v>
      </c>
      <c r="E131" s="163">
        <v>695</v>
      </c>
      <c r="F131" s="163">
        <v>848</v>
      </c>
      <c r="G131" s="163">
        <v>848</v>
      </c>
      <c r="H131" s="163">
        <v>1030</v>
      </c>
      <c r="I131" s="163">
        <v>1142</v>
      </c>
      <c r="J131" s="165">
        <f t="shared" si="66"/>
        <v>0.10873786407766994</v>
      </c>
      <c r="K131" s="164">
        <f t="shared" si="63"/>
        <v>-0.13155893536121677</v>
      </c>
      <c r="L131" s="162">
        <f t="shared" si="64"/>
        <v>112</v>
      </c>
      <c r="M131" s="163">
        <f t="shared" si="65"/>
        <v>-173</v>
      </c>
      <c r="N131" s="164">
        <f t="shared" si="62"/>
        <v>2.1080024535524179E-4</v>
      </c>
    </row>
    <row r="132" spans="1:14" x14ac:dyDescent="0.25">
      <c r="A132" s="161" t="s">
        <v>144</v>
      </c>
      <c r="B132" s="162" t="s">
        <v>131</v>
      </c>
      <c r="C132" s="163">
        <v>2361</v>
      </c>
      <c r="D132" s="163">
        <v>2013</v>
      </c>
      <c r="E132" s="163">
        <v>1083</v>
      </c>
      <c r="F132" s="163">
        <v>1320</v>
      </c>
      <c r="G132" s="163">
        <v>1320</v>
      </c>
      <c r="H132" s="163">
        <v>1881</v>
      </c>
      <c r="I132" s="163">
        <v>1771</v>
      </c>
      <c r="J132" s="165">
        <f t="shared" si="66"/>
        <v>-5.8479532163742687E-2</v>
      </c>
      <c r="K132" s="164">
        <f t="shared" si="63"/>
        <v>-0.1202185792349727</v>
      </c>
      <c r="L132" s="162">
        <f t="shared" si="64"/>
        <v>-110</v>
      </c>
      <c r="M132" s="163">
        <f t="shared" si="65"/>
        <v>-242</v>
      </c>
      <c r="N132" s="164">
        <f t="shared" si="62"/>
        <v>3.2690651009118497E-4</v>
      </c>
    </row>
    <row r="133" spans="1:14" x14ac:dyDescent="0.25">
      <c r="A133" s="167" t="s">
        <v>145</v>
      </c>
      <c r="B133" s="168" t="s">
        <v>145</v>
      </c>
      <c r="C133" s="169">
        <f t="shared" ref="C133:I133" si="67">C125-SUM(C126:C132)</f>
        <v>49438</v>
      </c>
      <c r="D133" s="169">
        <f t="shared" si="67"/>
        <v>55352</v>
      </c>
      <c r="E133" s="169">
        <f t="shared" si="67"/>
        <v>22680</v>
      </c>
      <c r="F133" s="169">
        <f t="shared" ref="F133" si="68">F125-SUM(F126:F132)</f>
        <v>44994</v>
      </c>
      <c r="G133" s="169">
        <f t="shared" si="67"/>
        <v>44994</v>
      </c>
      <c r="H133" s="169">
        <f t="shared" si="67"/>
        <v>41926</v>
      </c>
      <c r="I133" s="169">
        <f t="shared" si="67"/>
        <v>44138</v>
      </c>
      <c r="J133" s="171">
        <f t="shared" si="66"/>
        <v>5.2759624099603997E-2</v>
      </c>
      <c r="K133" s="170">
        <f t="shared" si="63"/>
        <v>-0.20259430553548197</v>
      </c>
      <c r="L133" s="168">
        <f>I133-H133</f>
        <v>2212</v>
      </c>
      <c r="M133" s="169">
        <f t="shared" si="65"/>
        <v>-11214</v>
      </c>
      <c r="N133" s="170">
        <f t="shared" si="62"/>
        <v>8.1473741063832414E-3</v>
      </c>
    </row>
    <row r="134" spans="1:14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2"/>
      <c r="M134" s="151"/>
      <c r="N134" s="151"/>
    </row>
    <row r="135" spans="1:14" x14ac:dyDescent="0.25">
      <c r="A135" s="1"/>
      <c r="B135" s="154" t="s">
        <v>68</v>
      </c>
      <c r="C135" s="176">
        <v>280535</v>
      </c>
      <c r="D135" s="176">
        <v>250989</v>
      </c>
      <c r="E135" s="176">
        <v>94376</v>
      </c>
      <c r="F135" s="176">
        <v>252020</v>
      </c>
      <c r="G135" s="176">
        <v>252020</v>
      </c>
      <c r="H135" s="176">
        <v>274006</v>
      </c>
      <c r="I135" s="176">
        <v>287742</v>
      </c>
      <c r="J135" s="177">
        <f>IFERROR(I135/H135-1,"-")</f>
        <v>5.0130289117756632E-2</v>
      </c>
      <c r="K135" s="177">
        <f>IFERROR(I135/D135-1,"-")</f>
        <v>0.14643271219057419</v>
      </c>
      <c r="L135" s="176">
        <f>I135-H135</f>
        <v>13736</v>
      </c>
      <c r="M135" s="176">
        <f>I135-D135</f>
        <v>36753</v>
      </c>
      <c r="N135" s="177">
        <f t="shared" ref="N135:N147" si="69">I135/I$9</f>
        <v>5.3113909105961456E-2</v>
      </c>
    </row>
    <row r="136" spans="1:14" x14ac:dyDescent="0.25">
      <c r="A136" s="1" t="s">
        <v>96</v>
      </c>
      <c r="B136" s="157" t="s">
        <v>97</v>
      </c>
      <c r="C136" s="158">
        <v>51828</v>
      </c>
      <c r="D136" s="158">
        <v>45096</v>
      </c>
      <c r="E136" s="158">
        <v>19769</v>
      </c>
      <c r="F136" s="158">
        <v>28307</v>
      </c>
      <c r="G136" s="158">
        <v>28307</v>
      </c>
      <c r="H136" s="158">
        <v>31454</v>
      </c>
      <c r="I136" s="158">
        <v>28667</v>
      </c>
      <c r="J136" s="160">
        <f>IFERROR(I136/H136-1,"-")</f>
        <v>-8.8605582755770351E-2</v>
      </c>
      <c r="K136" s="159">
        <f t="shared" ref="K136:K147" si="70">IFERROR(I136/D136-1,"-")</f>
        <v>-0.36431169061557567</v>
      </c>
      <c r="L136" s="157">
        <f t="shared" ref="L136:L146" si="71">I136-H136</f>
        <v>-2787</v>
      </c>
      <c r="M136" s="158">
        <f t="shared" ref="M136:M147" si="72">I136-D136</f>
        <v>-16429</v>
      </c>
      <c r="N136" s="159">
        <f t="shared" si="69"/>
        <v>5.2916030066538673E-3</v>
      </c>
    </row>
    <row r="137" spans="1:14" x14ac:dyDescent="0.25">
      <c r="A137" s="161" t="s">
        <v>103</v>
      </c>
      <c r="B137" s="162" t="s">
        <v>103</v>
      </c>
      <c r="C137" s="163">
        <v>37178</v>
      </c>
      <c r="D137" s="163">
        <v>24700</v>
      </c>
      <c r="E137" s="163">
        <v>14147</v>
      </c>
      <c r="F137" s="163">
        <v>19268</v>
      </c>
      <c r="G137" s="163">
        <v>19268</v>
      </c>
      <c r="H137" s="163">
        <v>20465</v>
      </c>
      <c r="I137" s="163">
        <v>18364</v>
      </c>
      <c r="J137" s="165">
        <f>IFERROR(I137/H137-1,"-")</f>
        <v>-0.10266308331297336</v>
      </c>
      <c r="K137" s="164">
        <f t="shared" si="70"/>
        <v>-0.25651821862348179</v>
      </c>
      <c r="L137" s="162">
        <f t="shared" si="71"/>
        <v>-2101</v>
      </c>
      <c r="M137" s="163">
        <f t="shared" si="72"/>
        <v>-6336</v>
      </c>
      <c r="N137" s="164">
        <f t="shared" si="69"/>
        <v>3.3897860820522418E-3</v>
      </c>
    </row>
    <row r="138" spans="1:14" x14ac:dyDescent="0.25">
      <c r="A138" s="161" t="s">
        <v>100</v>
      </c>
      <c r="B138" s="162" t="s">
        <v>100</v>
      </c>
      <c r="C138" s="163">
        <v>14650</v>
      </c>
      <c r="D138" s="163">
        <v>20396</v>
      </c>
      <c r="E138" s="163">
        <v>5622</v>
      </c>
      <c r="F138" s="163">
        <v>9039</v>
      </c>
      <c r="G138" s="163">
        <v>9039</v>
      </c>
      <c r="H138" s="163">
        <v>10989</v>
      </c>
      <c r="I138" s="163">
        <v>10303</v>
      </c>
      <c r="J138" s="165">
        <f>IFERROR(I138/H138-1,"-")</f>
        <v>-6.2426062426062412E-2</v>
      </c>
      <c r="K138" s="164">
        <f t="shared" si="70"/>
        <v>-0.4948519317513238</v>
      </c>
      <c r="L138" s="162">
        <f t="shared" si="71"/>
        <v>-686</v>
      </c>
      <c r="M138" s="163">
        <f t="shared" si="72"/>
        <v>-10093</v>
      </c>
      <c r="N138" s="164">
        <f t="shared" si="69"/>
        <v>1.9018169246016255E-3</v>
      </c>
    </row>
    <row r="139" spans="1:14" x14ac:dyDescent="0.25">
      <c r="A139" s="1"/>
      <c r="B139" s="157" t="s">
        <v>107</v>
      </c>
      <c r="C139" s="158">
        <v>228707</v>
      </c>
      <c r="D139" s="158">
        <v>205893</v>
      </c>
      <c r="E139" s="158">
        <v>74607</v>
      </c>
      <c r="F139" s="158">
        <v>223713</v>
      </c>
      <c r="G139" s="158">
        <v>223713</v>
      </c>
      <c r="H139" s="158">
        <v>242552</v>
      </c>
      <c r="I139" s="158">
        <v>259075</v>
      </c>
      <c r="J139" s="160">
        <f>IFERROR(I139/H139-1,"-")</f>
        <v>6.8121474982684171E-2</v>
      </c>
      <c r="K139" s="159">
        <f t="shared" si="70"/>
        <v>0.25829921366923592</v>
      </c>
      <c r="L139" s="157">
        <f t="shared" si="71"/>
        <v>16523</v>
      </c>
      <c r="M139" s="158">
        <f t="shared" si="72"/>
        <v>53182</v>
      </c>
      <c r="N139" s="159">
        <f t="shared" si="69"/>
        <v>4.7822306099307592E-2</v>
      </c>
    </row>
    <row r="140" spans="1:14" s="56" customFormat="1" x14ac:dyDescent="0.25">
      <c r="B140" s="162" t="s">
        <v>110</v>
      </c>
      <c r="C140" s="163">
        <v>119537</v>
      </c>
      <c r="D140" s="163">
        <v>102733</v>
      </c>
      <c r="E140" s="163">
        <v>30179</v>
      </c>
      <c r="F140" s="163">
        <v>98327</v>
      </c>
      <c r="G140" s="163">
        <v>98327</v>
      </c>
      <c r="H140" s="163">
        <v>105348</v>
      </c>
      <c r="I140" s="163">
        <v>117947</v>
      </c>
      <c r="J140" s="165">
        <f t="shared" ref="J140:J147" si="73">IFERROR(I140/H140-1,"-")</f>
        <v>0.11959410714963736</v>
      </c>
      <c r="K140" s="164">
        <f t="shared" si="70"/>
        <v>0.14809262846407689</v>
      </c>
      <c r="L140" s="162">
        <f t="shared" si="71"/>
        <v>12599</v>
      </c>
      <c r="M140" s="163">
        <f t="shared" si="72"/>
        <v>15214</v>
      </c>
      <c r="N140" s="164">
        <f t="shared" si="69"/>
        <v>2.1771678230223034E-2</v>
      </c>
    </row>
    <row r="141" spans="1:14" s="56" customFormat="1" x14ac:dyDescent="0.25">
      <c r="B141" s="162" t="s">
        <v>113</v>
      </c>
      <c r="C141" s="163">
        <v>15555</v>
      </c>
      <c r="D141" s="163">
        <v>14456</v>
      </c>
      <c r="E141" s="163">
        <v>5578</v>
      </c>
      <c r="F141" s="163">
        <v>15310</v>
      </c>
      <c r="G141" s="163">
        <v>15310</v>
      </c>
      <c r="H141" s="163">
        <v>20966</v>
      </c>
      <c r="I141" s="163">
        <v>21577</v>
      </c>
      <c r="J141" s="165">
        <f t="shared" si="73"/>
        <v>2.9142421062672952E-2</v>
      </c>
      <c r="K141" s="164">
        <f t="shared" si="70"/>
        <v>0.49259822910902051</v>
      </c>
      <c r="L141" s="162">
        <f t="shared" si="71"/>
        <v>611</v>
      </c>
      <c r="M141" s="163">
        <f t="shared" si="72"/>
        <v>7121</v>
      </c>
      <c r="N141" s="164">
        <f t="shared" si="69"/>
        <v>3.9828694343520595E-3</v>
      </c>
    </row>
    <row r="142" spans="1:14" x14ac:dyDescent="0.25">
      <c r="A142" s="1"/>
      <c r="B142" s="162" t="s">
        <v>116</v>
      </c>
      <c r="C142" s="163">
        <v>25776</v>
      </c>
      <c r="D142" s="163">
        <v>20088</v>
      </c>
      <c r="E142" s="163">
        <v>6504</v>
      </c>
      <c r="F142" s="163">
        <v>26748</v>
      </c>
      <c r="G142" s="163">
        <v>26748</v>
      </c>
      <c r="H142" s="163">
        <v>25049</v>
      </c>
      <c r="I142" s="163">
        <v>25956</v>
      </c>
      <c r="J142" s="165">
        <f t="shared" si="73"/>
        <v>3.6209030300610845E-2</v>
      </c>
      <c r="K142" s="164">
        <f t="shared" si="70"/>
        <v>0.29211469534050183</v>
      </c>
      <c r="L142" s="162">
        <f t="shared" si="71"/>
        <v>907</v>
      </c>
      <c r="M142" s="163">
        <f t="shared" si="72"/>
        <v>5868</v>
      </c>
      <c r="N142" s="164">
        <f t="shared" si="69"/>
        <v>4.7911831597553904E-3</v>
      </c>
    </row>
    <row r="143" spans="1:14" x14ac:dyDescent="0.25">
      <c r="A143" s="1"/>
      <c r="B143" s="162" t="s">
        <v>123</v>
      </c>
      <c r="C143" s="163">
        <v>4759</v>
      </c>
      <c r="D143" s="163">
        <v>4319</v>
      </c>
      <c r="E143" s="163">
        <v>1170</v>
      </c>
      <c r="F143" s="163">
        <v>10336</v>
      </c>
      <c r="G143" s="163">
        <v>10336</v>
      </c>
      <c r="H143" s="163">
        <v>9722</v>
      </c>
      <c r="I143" s="163">
        <v>6946</v>
      </c>
      <c r="J143" s="165">
        <f t="shared" si="73"/>
        <v>-0.28553795515326064</v>
      </c>
      <c r="K143" s="164">
        <f t="shared" si="70"/>
        <v>0.60824264876128731</v>
      </c>
      <c r="L143" s="162">
        <f t="shared" si="71"/>
        <v>-2776</v>
      </c>
      <c r="M143" s="163">
        <f t="shared" si="72"/>
        <v>2627</v>
      </c>
      <c r="N143" s="164">
        <f t="shared" si="69"/>
        <v>1.2821528058121799E-3</v>
      </c>
    </row>
    <row r="144" spans="1:14" x14ac:dyDescent="0.25">
      <c r="A144" s="1"/>
      <c r="B144" s="162" t="s">
        <v>119</v>
      </c>
      <c r="C144" s="163">
        <v>4448</v>
      </c>
      <c r="D144" s="163">
        <v>4318</v>
      </c>
      <c r="E144" s="163">
        <v>1988</v>
      </c>
      <c r="F144" s="163">
        <v>4532</v>
      </c>
      <c r="G144" s="163">
        <v>4532</v>
      </c>
      <c r="H144" s="163">
        <v>5507</v>
      </c>
      <c r="I144" s="163">
        <v>5702</v>
      </c>
      <c r="J144" s="165">
        <f t="shared" si="73"/>
        <v>3.5409478845106257E-2</v>
      </c>
      <c r="K144" s="164">
        <f t="shared" si="70"/>
        <v>0.32051875868457613</v>
      </c>
      <c r="L144" s="162">
        <f t="shared" si="71"/>
        <v>195</v>
      </c>
      <c r="M144" s="163">
        <f t="shared" si="72"/>
        <v>1384</v>
      </c>
      <c r="N144" s="164">
        <f t="shared" si="69"/>
        <v>1.0525245175267851E-3</v>
      </c>
    </row>
    <row r="145" spans="1:14" x14ac:dyDescent="0.25">
      <c r="A145" s="1"/>
      <c r="B145" s="162" t="s">
        <v>128</v>
      </c>
      <c r="C145" s="163">
        <v>1845</v>
      </c>
      <c r="D145" s="163">
        <v>2191</v>
      </c>
      <c r="E145" s="163">
        <v>2363</v>
      </c>
      <c r="F145" s="163">
        <v>2541</v>
      </c>
      <c r="G145" s="163">
        <v>2541</v>
      </c>
      <c r="H145" s="163">
        <v>2860</v>
      </c>
      <c r="I145" s="163">
        <v>2755</v>
      </c>
      <c r="J145" s="165">
        <f t="shared" si="73"/>
        <v>-3.6713286713286664E-2</v>
      </c>
      <c r="K145" s="164">
        <f t="shared" si="70"/>
        <v>0.25741670470104983</v>
      </c>
      <c r="L145" s="162">
        <f t="shared" si="71"/>
        <v>-105</v>
      </c>
      <c r="M145" s="163">
        <f t="shared" si="72"/>
        <v>564</v>
      </c>
      <c r="N145" s="164">
        <f t="shared" si="69"/>
        <v>5.0854174777030742E-4</v>
      </c>
    </row>
    <row r="146" spans="1:14" x14ac:dyDescent="0.25">
      <c r="A146" s="161" t="s">
        <v>144</v>
      </c>
      <c r="B146" s="162" t="s">
        <v>131</v>
      </c>
      <c r="C146" s="163">
        <v>9171</v>
      </c>
      <c r="D146" s="163">
        <v>5868</v>
      </c>
      <c r="E146" s="163">
        <v>4760</v>
      </c>
      <c r="F146" s="163">
        <v>1315</v>
      </c>
      <c r="G146" s="163">
        <v>1315</v>
      </c>
      <c r="H146" s="163">
        <v>2219</v>
      </c>
      <c r="I146" s="163">
        <v>2127</v>
      </c>
      <c r="J146" s="165">
        <f t="shared" si="73"/>
        <v>-4.1460117169896393E-2</v>
      </c>
      <c r="K146" s="164">
        <f t="shared" si="70"/>
        <v>-0.63752556237218816</v>
      </c>
      <c r="L146" s="162">
        <f t="shared" si="71"/>
        <v>-92</v>
      </c>
      <c r="M146" s="163">
        <f t="shared" si="72"/>
        <v>-3741</v>
      </c>
      <c r="N146" s="164">
        <f t="shared" si="69"/>
        <v>3.9262007169054227E-4</v>
      </c>
    </row>
    <row r="147" spans="1:14" x14ac:dyDescent="0.25">
      <c r="A147" s="167" t="s">
        <v>145</v>
      </c>
      <c r="B147" s="168" t="s">
        <v>145</v>
      </c>
      <c r="C147" s="169">
        <f t="shared" ref="C147:I147" si="74">C139-SUM(C140:C146)</f>
        <v>47616</v>
      </c>
      <c r="D147" s="169">
        <f t="shared" si="74"/>
        <v>51920</v>
      </c>
      <c r="E147" s="169">
        <f t="shared" si="74"/>
        <v>22065</v>
      </c>
      <c r="F147" s="169">
        <f t="shared" ref="F147" si="75">F139-SUM(F140:F146)</f>
        <v>64604</v>
      </c>
      <c r="G147" s="169">
        <f t="shared" si="74"/>
        <v>64604</v>
      </c>
      <c r="H147" s="169">
        <f t="shared" si="74"/>
        <v>70881</v>
      </c>
      <c r="I147" s="169">
        <f t="shared" si="74"/>
        <v>76065</v>
      </c>
      <c r="J147" s="171">
        <f t="shared" si="73"/>
        <v>7.3136665679095936E-2</v>
      </c>
      <c r="K147" s="170">
        <f t="shared" si="70"/>
        <v>0.46504237288135597</v>
      </c>
      <c r="L147" s="168">
        <f>I147-H147</f>
        <v>5184</v>
      </c>
      <c r="M147" s="169">
        <f t="shared" si="72"/>
        <v>24145</v>
      </c>
      <c r="N147" s="170">
        <f t="shared" si="69"/>
        <v>1.4040736132177292E-2</v>
      </c>
    </row>
    <row r="148" spans="1:14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2"/>
      <c r="M148" s="151"/>
      <c r="N148" s="151"/>
    </row>
    <row r="149" spans="1:14" x14ac:dyDescent="0.25">
      <c r="A149" s="1"/>
      <c r="B149" s="154" t="s">
        <v>68</v>
      </c>
      <c r="C149" s="176">
        <v>123657</v>
      </c>
      <c r="D149" s="176">
        <v>120484</v>
      </c>
      <c r="E149" s="176">
        <v>41203</v>
      </c>
      <c r="F149" s="176">
        <v>103473</v>
      </c>
      <c r="G149" s="176">
        <v>103473</v>
      </c>
      <c r="H149" s="176">
        <v>118259</v>
      </c>
      <c r="I149" s="176">
        <v>121233</v>
      </c>
      <c r="J149" s="177">
        <f>IFERROR(I149/H149-1,"-")</f>
        <v>2.5148191680971488E-2</v>
      </c>
      <c r="K149" s="177">
        <f>IFERROR(I149/D149-1,"-")</f>
        <v>6.2165930745992082E-3</v>
      </c>
      <c r="L149" s="176">
        <f>I149-H149</f>
        <v>2974</v>
      </c>
      <c r="M149" s="176">
        <f>I149-D149</f>
        <v>749</v>
      </c>
      <c r="N149" s="177">
        <f t="shared" ref="N149:N161" si="76">I149/I$9</f>
        <v>2.2378236554423843E-2</v>
      </c>
    </row>
    <row r="150" spans="1:14" x14ac:dyDescent="0.25">
      <c r="A150" s="1" t="s">
        <v>96</v>
      </c>
      <c r="B150" s="157" t="s">
        <v>97</v>
      </c>
      <c r="C150" s="158">
        <v>49303</v>
      </c>
      <c r="D150" s="158">
        <v>52180</v>
      </c>
      <c r="E150" s="158">
        <v>18426</v>
      </c>
      <c r="F150" s="158">
        <v>54281</v>
      </c>
      <c r="G150" s="158">
        <v>54281</v>
      </c>
      <c r="H150" s="158">
        <v>58402</v>
      </c>
      <c r="I150" s="158">
        <v>53149</v>
      </c>
      <c r="J150" s="160">
        <f>IFERROR(I150/H150-1,"-")</f>
        <v>-8.9945549809937964E-2</v>
      </c>
      <c r="K150" s="159">
        <f t="shared" ref="K150:K161" si="77">IFERROR(I150/D150-1,"-")</f>
        <v>1.8570333461096267E-2</v>
      </c>
      <c r="L150" s="157">
        <f t="shared" ref="L150:L160" si="78">I150-H150</f>
        <v>-5253</v>
      </c>
      <c r="M150" s="158">
        <f t="shared" ref="M150:M161" si="79">I150-D150</f>
        <v>969</v>
      </c>
      <c r="N150" s="159">
        <f t="shared" si="76"/>
        <v>9.81070248720293E-3</v>
      </c>
    </row>
    <row r="151" spans="1:14" x14ac:dyDescent="0.25">
      <c r="A151" s="161" t="s">
        <v>103</v>
      </c>
      <c r="B151" s="162" t="s">
        <v>103</v>
      </c>
      <c r="C151" s="163">
        <v>28877</v>
      </c>
      <c r="D151" s="163">
        <v>30730</v>
      </c>
      <c r="E151" s="163">
        <v>10451</v>
      </c>
      <c r="F151" s="163">
        <v>38603</v>
      </c>
      <c r="G151" s="163">
        <v>38603</v>
      </c>
      <c r="H151" s="163">
        <v>42574</v>
      </c>
      <c r="I151" s="163">
        <v>35419</v>
      </c>
      <c r="J151" s="165">
        <f>IFERROR(I151/H151-1,"-")</f>
        <v>-0.1680603185042514</v>
      </c>
      <c r="K151" s="164">
        <f t="shared" si="77"/>
        <v>0.15258704848682059</v>
      </c>
      <c r="L151" s="162">
        <f t="shared" si="78"/>
        <v>-7155</v>
      </c>
      <c r="M151" s="163">
        <f t="shared" si="79"/>
        <v>4689</v>
      </c>
      <c r="N151" s="164">
        <f t="shared" si="76"/>
        <v>6.537945613167521E-3</v>
      </c>
    </row>
    <row r="152" spans="1:14" x14ac:dyDescent="0.25">
      <c r="A152" s="161" t="s">
        <v>100</v>
      </c>
      <c r="B152" s="162" t="s">
        <v>100</v>
      </c>
      <c r="C152" s="163">
        <v>20426</v>
      </c>
      <c r="D152" s="163">
        <v>21450</v>
      </c>
      <c r="E152" s="163">
        <v>7975</v>
      </c>
      <c r="F152" s="163">
        <v>15678</v>
      </c>
      <c r="G152" s="163">
        <v>15678</v>
      </c>
      <c r="H152" s="163">
        <v>15828</v>
      </c>
      <c r="I152" s="163">
        <v>17730</v>
      </c>
      <c r="J152" s="165">
        <f>IFERROR(I152/H152-1,"-")</f>
        <v>0.12016679302501898</v>
      </c>
      <c r="K152" s="164">
        <f t="shared" si="77"/>
        <v>-0.17342657342657342</v>
      </c>
      <c r="L152" s="162">
        <f t="shared" si="78"/>
        <v>1902</v>
      </c>
      <c r="M152" s="163">
        <f t="shared" si="79"/>
        <v>-3720</v>
      </c>
      <c r="N152" s="164">
        <f t="shared" si="76"/>
        <v>3.2727568740354091E-3</v>
      </c>
    </row>
    <row r="153" spans="1:14" x14ac:dyDescent="0.25">
      <c r="A153" s="1"/>
      <c r="B153" s="157" t="s">
        <v>107</v>
      </c>
      <c r="C153" s="158">
        <v>74354</v>
      </c>
      <c r="D153" s="158">
        <v>68304</v>
      </c>
      <c r="E153" s="158">
        <v>22777</v>
      </c>
      <c r="F153" s="158">
        <v>49192</v>
      </c>
      <c r="G153" s="158">
        <v>49192</v>
      </c>
      <c r="H153" s="158">
        <v>59857</v>
      </c>
      <c r="I153" s="158">
        <v>68084</v>
      </c>
      <c r="J153" s="160">
        <f>IFERROR(I153/H153-1,"-")</f>
        <v>0.13744424211036299</v>
      </c>
      <c r="K153" s="159">
        <f t="shared" si="77"/>
        <v>-3.220894823143583E-3</v>
      </c>
      <c r="L153" s="157">
        <f t="shared" si="78"/>
        <v>8227</v>
      </c>
      <c r="M153" s="158">
        <f t="shared" si="79"/>
        <v>-220</v>
      </c>
      <c r="N153" s="159">
        <f t="shared" si="76"/>
        <v>1.2567534067220913E-2</v>
      </c>
    </row>
    <row r="154" spans="1:14" s="56" customFormat="1" x14ac:dyDescent="0.25">
      <c r="B154" s="162" t="s">
        <v>110</v>
      </c>
      <c r="C154" s="163">
        <v>22094</v>
      </c>
      <c r="D154" s="163">
        <v>20077</v>
      </c>
      <c r="E154" s="163">
        <v>6054</v>
      </c>
      <c r="F154" s="163">
        <v>17708</v>
      </c>
      <c r="G154" s="163">
        <v>17708</v>
      </c>
      <c r="H154" s="163">
        <v>19229</v>
      </c>
      <c r="I154" s="163">
        <v>20246</v>
      </c>
      <c r="J154" s="165">
        <f t="shared" ref="J154:J161" si="80">IFERROR(I154/H154-1,"-")</f>
        <v>5.2888865775651439E-2</v>
      </c>
      <c r="K154" s="164">
        <f t="shared" si="77"/>
        <v>8.4175922697613537E-3</v>
      </c>
      <c r="L154" s="162">
        <f t="shared" si="78"/>
        <v>1017</v>
      </c>
      <c r="M154" s="163">
        <f t="shared" si="79"/>
        <v>169</v>
      </c>
      <c r="N154" s="164">
        <f t="shared" si="76"/>
        <v>3.7371819329791813E-3</v>
      </c>
    </row>
    <row r="155" spans="1:14" s="56" customFormat="1" x14ac:dyDescent="0.25">
      <c r="B155" s="162" t="s">
        <v>113</v>
      </c>
      <c r="C155" s="163">
        <v>23179</v>
      </c>
      <c r="D155" s="163">
        <v>18504</v>
      </c>
      <c r="E155" s="163">
        <v>6169</v>
      </c>
      <c r="F155" s="163">
        <v>10684</v>
      </c>
      <c r="G155" s="163">
        <v>10684</v>
      </c>
      <c r="H155" s="163">
        <v>11782</v>
      </c>
      <c r="I155" s="163">
        <v>12112</v>
      </c>
      <c r="J155" s="165">
        <f t="shared" si="80"/>
        <v>2.8008827024274208E-2</v>
      </c>
      <c r="K155" s="164">
        <f t="shared" si="77"/>
        <v>-0.34543882403804582</v>
      </c>
      <c r="L155" s="162">
        <f t="shared" si="78"/>
        <v>330</v>
      </c>
      <c r="M155" s="163">
        <f t="shared" si="79"/>
        <v>-6392</v>
      </c>
      <c r="N155" s="164">
        <f t="shared" si="76"/>
        <v>2.2357378036275731E-3</v>
      </c>
    </row>
    <row r="156" spans="1:14" x14ac:dyDescent="0.25">
      <c r="A156" s="1"/>
      <c r="B156" s="162" t="s">
        <v>116</v>
      </c>
      <c r="C156" s="163">
        <v>10987</v>
      </c>
      <c r="D156" s="163">
        <v>9829</v>
      </c>
      <c r="E156" s="163">
        <v>2424</v>
      </c>
      <c r="F156" s="163">
        <v>5791</v>
      </c>
      <c r="G156" s="163">
        <v>5791</v>
      </c>
      <c r="H156" s="163">
        <v>9594</v>
      </c>
      <c r="I156" s="163">
        <v>11654</v>
      </c>
      <c r="J156" s="165">
        <f t="shared" si="80"/>
        <v>0.21471753179070263</v>
      </c>
      <c r="K156" s="164">
        <f t="shared" si="77"/>
        <v>0.18567504323939366</v>
      </c>
      <c r="L156" s="162">
        <f t="shared" si="78"/>
        <v>2060</v>
      </c>
      <c r="M156" s="163">
        <f t="shared" si="79"/>
        <v>1825</v>
      </c>
      <c r="N156" s="164">
        <f t="shared" si="76"/>
        <v>2.1511961990980629E-3</v>
      </c>
    </row>
    <row r="157" spans="1:14" x14ac:dyDescent="0.25">
      <c r="A157" s="1"/>
      <c r="B157" s="162" t="s">
        <v>123</v>
      </c>
      <c r="C157" s="163">
        <v>1310</v>
      </c>
      <c r="D157" s="163">
        <v>1434</v>
      </c>
      <c r="E157" s="163">
        <v>643</v>
      </c>
      <c r="F157" s="163">
        <v>1456</v>
      </c>
      <c r="G157" s="163">
        <v>1456</v>
      </c>
      <c r="H157" s="163">
        <v>1815</v>
      </c>
      <c r="I157" s="163">
        <v>2626</v>
      </c>
      <c r="J157" s="165">
        <f t="shared" si="80"/>
        <v>0.44683195592286507</v>
      </c>
      <c r="K157" s="164">
        <f t="shared" si="77"/>
        <v>0.83124128312412826</v>
      </c>
      <c r="L157" s="162">
        <f t="shared" si="78"/>
        <v>811</v>
      </c>
      <c r="M157" s="163">
        <f t="shared" si="79"/>
        <v>1192</v>
      </c>
      <c r="N157" s="164">
        <f t="shared" si="76"/>
        <v>4.8472981112334935E-4</v>
      </c>
    </row>
    <row r="158" spans="1:14" x14ac:dyDescent="0.25">
      <c r="A158" s="1"/>
      <c r="B158" s="162" t="s">
        <v>119</v>
      </c>
      <c r="C158" s="163">
        <v>2321</v>
      </c>
      <c r="D158" s="163">
        <v>2932</v>
      </c>
      <c r="E158" s="163">
        <v>1469</v>
      </c>
      <c r="F158" s="163">
        <v>3267</v>
      </c>
      <c r="G158" s="163">
        <v>3267</v>
      </c>
      <c r="H158" s="163">
        <v>3134</v>
      </c>
      <c r="I158" s="163">
        <v>3566</v>
      </c>
      <c r="J158" s="165">
        <f t="shared" si="80"/>
        <v>0.13784301212507977</v>
      </c>
      <c r="K158" s="164">
        <f t="shared" si="77"/>
        <v>0.21623465211459747</v>
      </c>
      <c r="L158" s="162">
        <f t="shared" si="78"/>
        <v>432</v>
      </c>
      <c r="M158" s="163">
        <f t="shared" si="79"/>
        <v>634</v>
      </c>
      <c r="N158" s="164">
        <f t="shared" si="76"/>
        <v>6.5824314793064113E-4</v>
      </c>
    </row>
    <row r="159" spans="1:14" x14ac:dyDescent="0.25">
      <c r="A159" s="1"/>
      <c r="B159" s="162" t="s">
        <v>128</v>
      </c>
      <c r="C159" s="163">
        <v>344</v>
      </c>
      <c r="D159" s="163">
        <v>457</v>
      </c>
      <c r="E159" s="163">
        <v>444</v>
      </c>
      <c r="F159" s="163">
        <v>367</v>
      </c>
      <c r="G159" s="163">
        <v>367</v>
      </c>
      <c r="H159" s="163">
        <v>546</v>
      </c>
      <c r="I159" s="163">
        <v>399</v>
      </c>
      <c r="J159" s="165">
        <f t="shared" si="80"/>
        <v>-0.26923076923076927</v>
      </c>
      <c r="K159" s="164">
        <f t="shared" si="77"/>
        <v>-0.12691466083150982</v>
      </c>
      <c r="L159" s="162">
        <f t="shared" si="78"/>
        <v>-147</v>
      </c>
      <c r="M159" s="163">
        <f t="shared" si="79"/>
        <v>-58</v>
      </c>
      <c r="N159" s="164">
        <f t="shared" si="76"/>
        <v>7.3650873815010043E-5</v>
      </c>
    </row>
    <row r="160" spans="1:14" x14ac:dyDescent="0.25">
      <c r="A160" s="161" t="s">
        <v>144</v>
      </c>
      <c r="B160" s="162" t="s">
        <v>131</v>
      </c>
      <c r="C160" s="163">
        <v>1017</v>
      </c>
      <c r="D160" s="163">
        <v>918</v>
      </c>
      <c r="E160" s="163">
        <v>581</v>
      </c>
      <c r="F160" s="163">
        <v>581</v>
      </c>
      <c r="G160" s="163">
        <v>581</v>
      </c>
      <c r="H160" s="163">
        <v>786</v>
      </c>
      <c r="I160" s="163">
        <v>673</v>
      </c>
      <c r="J160" s="165">
        <f t="shared" si="80"/>
        <v>-0.14376590330788808</v>
      </c>
      <c r="K160" s="164">
        <f t="shared" si="77"/>
        <v>-0.26688453159041392</v>
      </c>
      <c r="L160" s="162">
        <f t="shared" si="78"/>
        <v>-113</v>
      </c>
      <c r="M160" s="163">
        <f t="shared" si="79"/>
        <v>-245</v>
      </c>
      <c r="N160" s="164">
        <f t="shared" si="76"/>
        <v>1.2422816560777385E-4</v>
      </c>
    </row>
    <row r="161" spans="1:14" x14ac:dyDescent="0.25">
      <c r="A161" s="167" t="s">
        <v>145</v>
      </c>
      <c r="B161" s="168" t="s">
        <v>145</v>
      </c>
      <c r="C161" s="169">
        <f t="shared" ref="C161:I161" si="81">C153-SUM(C154:C160)</f>
        <v>13102</v>
      </c>
      <c r="D161" s="169">
        <f t="shared" si="81"/>
        <v>14153</v>
      </c>
      <c r="E161" s="169">
        <f t="shared" si="81"/>
        <v>4993</v>
      </c>
      <c r="F161" s="169">
        <f t="shared" ref="F161" si="82">F153-SUM(F154:F160)</f>
        <v>9338</v>
      </c>
      <c r="G161" s="169">
        <f t="shared" si="81"/>
        <v>9338</v>
      </c>
      <c r="H161" s="169">
        <f t="shared" si="81"/>
        <v>12971</v>
      </c>
      <c r="I161" s="169">
        <f t="shared" si="81"/>
        <v>16808</v>
      </c>
      <c r="J161" s="171">
        <f t="shared" si="80"/>
        <v>0.29581373833937241</v>
      </c>
      <c r="K161" s="170">
        <f t="shared" si="77"/>
        <v>0.18759273652229203</v>
      </c>
      <c r="L161" s="168">
        <f>I161-H161</f>
        <v>3837</v>
      </c>
      <c r="M161" s="169">
        <f t="shared" si="79"/>
        <v>2655</v>
      </c>
      <c r="N161" s="170">
        <f t="shared" si="76"/>
        <v>3.1025661330393206E-3</v>
      </c>
    </row>
    <row r="162" spans="1:14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4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6E4C-2814-4E65-8113-D54A7FFFCA74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E77C-0945-4158-AEFA-50BC5C66CE85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156332</v>
      </c>
      <c r="D9" s="116">
        <v>-0.15508090754812842</v>
      </c>
      <c r="E9" s="115">
        <v>157800</v>
      </c>
      <c r="F9" s="116">
        <f t="shared" ref="F9:F21" si="0">IFERROR(E9/C9-1,"-")</f>
        <v>9.3902719852620997E-3</v>
      </c>
      <c r="G9" s="115">
        <v>26469</v>
      </c>
      <c r="H9" s="116">
        <f t="shared" ref="H9:H21" si="1">IFERROR(G9/E9-1,"-")</f>
        <v>-0.83226235741444865</v>
      </c>
      <c r="I9" s="115">
        <v>114870</v>
      </c>
      <c r="J9" s="116">
        <f t="shared" ref="J9:J21" si="2">IFERROR(I9/C9-1,"-")</f>
        <v>-0.26521761379627973</v>
      </c>
      <c r="K9" s="115">
        <v>163920</v>
      </c>
      <c r="L9" s="116">
        <f t="shared" ref="L9:L21" si="3">IFERROR(K9/I9-1,"-")</f>
        <v>0.4270044398015147</v>
      </c>
      <c r="M9" s="115">
        <v>173408</v>
      </c>
      <c r="N9" s="116">
        <f>IFERROR(M9/K9-1,"-")</f>
        <v>5.7881893606637425E-2</v>
      </c>
      <c r="O9" s="116">
        <f>M9/C9-1</f>
        <v>0.10922907658061054</v>
      </c>
    </row>
    <row r="10" spans="1:16" x14ac:dyDescent="0.25">
      <c r="A10" s="1" t="s">
        <v>72</v>
      </c>
      <c r="B10" s="114" t="s">
        <v>73</v>
      </c>
      <c r="C10" s="115">
        <v>144826</v>
      </c>
      <c r="D10" s="116">
        <v>-0.13591398875935234</v>
      </c>
      <c r="E10" s="115">
        <v>172884</v>
      </c>
      <c r="F10" s="116">
        <f t="shared" si="0"/>
        <v>0.19373593139353429</v>
      </c>
      <c r="G10" s="115">
        <v>18511</v>
      </c>
      <c r="H10" s="116">
        <f t="shared" si="1"/>
        <v>-0.89292820619606206</v>
      </c>
      <c r="I10" s="115">
        <v>141290</v>
      </c>
      <c r="J10" s="116">
        <f t="shared" si="2"/>
        <v>-2.4415505503155521E-2</v>
      </c>
      <c r="K10" s="115">
        <v>156374</v>
      </c>
      <c r="L10" s="116">
        <f t="shared" si="3"/>
        <v>0.10675914785193563</v>
      </c>
      <c r="M10" s="115">
        <v>166759</v>
      </c>
      <c r="N10" s="116">
        <f t="shared" ref="N10:N15" si="4">IFERROR(M10/K10-1,"-")</f>
        <v>6.6411295995497888E-2</v>
      </c>
      <c r="O10" s="116">
        <f>IFERROR(M10/C10-1,"-")</f>
        <v>0.15144380152735004</v>
      </c>
    </row>
    <row r="11" spans="1:16" x14ac:dyDescent="0.25">
      <c r="A11" s="1" t="s">
        <v>74</v>
      </c>
      <c r="B11" s="114" t="s">
        <v>75</v>
      </c>
      <c r="C11" s="115">
        <v>154862</v>
      </c>
      <c r="D11" s="116">
        <v>-0.12921092436502268</v>
      </c>
      <c r="E11" s="115">
        <v>82007</v>
      </c>
      <c r="F11" s="116">
        <f t="shared" si="0"/>
        <v>-0.47045111131200679</v>
      </c>
      <c r="G11" s="115">
        <v>22143</v>
      </c>
      <c r="H11" s="116">
        <f t="shared" si="1"/>
        <v>-0.72998646457009775</v>
      </c>
      <c r="I11" s="115">
        <v>148905</v>
      </c>
      <c r="J11" s="116">
        <f t="shared" si="2"/>
        <v>-3.8466505663106498E-2</v>
      </c>
      <c r="K11" s="115">
        <v>146134</v>
      </c>
      <c r="L11" s="116">
        <f t="shared" si="3"/>
        <v>-1.8609180349887566E-2</v>
      </c>
      <c r="M11" s="115">
        <v>176870</v>
      </c>
      <c r="N11" s="116">
        <f t="shared" si="4"/>
        <v>0.21032750762998353</v>
      </c>
      <c r="O11" s="116">
        <f t="shared" ref="O11:O15" si="5">IFERROR(M11/C11-1,"-")</f>
        <v>0.14211362374242875</v>
      </c>
    </row>
    <row r="12" spans="1:16" x14ac:dyDescent="0.25">
      <c r="A12" s="1" t="s">
        <v>76</v>
      </c>
      <c r="B12" s="114" t="s">
        <v>77</v>
      </c>
      <c r="C12" s="115">
        <v>142052</v>
      </c>
      <c r="D12" s="116">
        <v>-8.6388310051194961E-2</v>
      </c>
      <c r="E12" s="115">
        <v>0</v>
      </c>
      <c r="F12" s="116">
        <f>IFERROR(E12/C12-1,"-")</f>
        <v>-1</v>
      </c>
      <c r="G12" s="115">
        <v>22148</v>
      </c>
      <c r="H12" s="116" t="str">
        <f t="shared" si="1"/>
        <v>-</v>
      </c>
      <c r="I12" s="115">
        <v>152510</v>
      </c>
      <c r="J12" s="116">
        <f t="shared" si="2"/>
        <v>7.3620927547658699E-2</v>
      </c>
      <c r="K12" s="115">
        <v>144835</v>
      </c>
      <c r="L12" s="116">
        <f t="shared" si="3"/>
        <v>-5.0324568880729115E-2</v>
      </c>
      <c r="M12" s="115">
        <v>154662</v>
      </c>
      <c r="N12" s="116">
        <f t="shared" si="4"/>
        <v>6.7849621983636643E-2</v>
      </c>
      <c r="O12" s="116">
        <f>IFERROR(M12/C12-1,"-")</f>
        <v>8.8770309464139885E-2</v>
      </c>
    </row>
    <row r="13" spans="1:16" x14ac:dyDescent="0.25">
      <c r="A13" s="1" t="s">
        <v>78</v>
      </c>
      <c r="B13" s="114" t="s">
        <v>79</v>
      </c>
      <c r="C13" s="115">
        <v>129253</v>
      </c>
      <c r="D13" s="116">
        <v>-0.23227745472472516</v>
      </c>
      <c r="E13" s="115">
        <v>0</v>
      </c>
      <c r="F13" s="116">
        <f t="shared" si="0"/>
        <v>-1</v>
      </c>
      <c r="G13" s="115">
        <v>24096</v>
      </c>
      <c r="H13" s="116" t="str">
        <f t="shared" si="1"/>
        <v>-</v>
      </c>
      <c r="I13" s="115">
        <v>125910</v>
      </c>
      <c r="J13" s="116">
        <f t="shared" si="2"/>
        <v>-2.5864003156599868E-2</v>
      </c>
      <c r="K13" s="115">
        <v>140451</v>
      </c>
      <c r="L13" s="116">
        <f t="shared" si="3"/>
        <v>0.11548725279961869</v>
      </c>
      <c r="M13" s="115">
        <v>159924</v>
      </c>
      <c r="N13" s="116">
        <f t="shared" si="4"/>
        <v>0.1386462182540531</v>
      </c>
      <c r="O13" s="116">
        <f t="shared" si="5"/>
        <v>0.23729429877836483</v>
      </c>
    </row>
    <row r="14" spans="1:16" x14ac:dyDescent="0.25">
      <c r="A14" s="1" t="s">
        <v>80</v>
      </c>
      <c r="B14" s="114" t="s">
        <v>81</v>
      </c>
      <c r="C14" s="115">
        <v>145760</v>
      </c>
      <c r="D14" s="116">
        <v>-0.13753520626730731</v>
      </c>
      <c r="E14" s="115">
        <v>0</v>
      </c>
      <c r="F14" s="116">
        <f t="shared" si="0"/>
        <v>-1</v>
      </c>
      <c r="G14" s="115">
        <v>18794</v>
      </c>
      <c r="H14" s="116" t="str">
        <f t="shared" si="1"/>
        <v>-</v>
      </c>
      <c r="I14" s="115">
        <v>132220</v>
      </c>
      <c r="J14" s="116">
        <f t="shared" si="2"/>
        <v>-9.2892425905598208E-2</v>
      </c>
      <c r="K14" s="115">
        <v>142289</v>
      </c>
      <c r="L14" s="116">
        <f t="shared" si="3"/>
        <v>7.6153380729087949E-2</v>
      </c>
      <c r="M14" s="115">
        <v>157113</v>
      </c>
      <c r="N14" s="116">
        <f t="shared" si="4"/>
        <v>0.10418233313889336</v>
      </c>
      <c r="O14" s="116">
        <f t="shared" si="5"/>
        <v>7.7888309549945189E-2</v>
      </c>
    </row>
    <row r="15" spans="1:16" x14ac:dyDescent="0.25">
      <c r="A15" s="1" t="s">
        <v>82</v>
      </c>
      <c r="B15" s="114" t="s">
        <v>83</v>
      </c>
      <c r="C15" s="115">
        <v>181443</v>
      </c>
      <c r="D15" s="116">
        <v>-5.9286180901917285E-2</v>
      </c>
      <c r="E15" s="115">
        <v>0</v>
      </c>
      <c r="F15" s="116">
        <f t="shared" si="0"/>
        <v>-1</v>
      </c>
      <c r="G15" s="115">
        <v>61086</v>
      </c>
      <c r="H15" s="116" t="str">
        <f t="shared" si="1"/>
        <v>-</v>
      </c>
      <c r="I15" s="115">
        <v>159520</v>
      </c>
      <c r="J15" s="116">
        <f t="shared" si="2"/>
        <v>-0.12082582408800557</v>
      </c>
      <c r="K15" s="115">
        <v>166431</v>
      </c>
      <c r="L15" s="116">
        <f t="shared" si="3"/>
        <v>4.3323721163490481E-2</v>
      </c>
      <c r="M15" s="115">
        <v>173767</v>
      </c>
      <c r="N15" s="116">
        <f t="shared" si="4"/>
        <v>4.4078326754030117E-2</v>
      </c>
      <c r="O15" s="116">
        <f t="shared" si="5"/>
        <v>-4.2305296980318929E-2</v>
      </c>
    </row>
    <row r="16" spans="1:16" x14ac:dyDescent="0.25">
      <c r="A16" s="1" t="s">
        <v>84</v>
      </c>
      <c r="B16" s="114" t="s">
        <v>85</v>
      </c>
      <c r="C16" s="115">
        <v>181850</v>
      </c>
      <c r="D16" s="116">
        <v>-0.10978284282049777</v>
      </c>
      <c r="E16" s="115">
        <v>60513</v>
      </c>
      <c r="F16" s="116">
        <f t="shared" si="0"/>
        <v>-0.66723673357162494</v>
      </c>
      <c r="G16" s="115">
        <v>94829</v>
      </c>
      <c r="H16" s="116">
        <f t="shared" si="1"/>
        <v>0.56708475864690233</v>
      </c>
      <c r="I16" s="115">
        <v>178525</v>
      </c>
      <c r="J16" s="116">
        <f t="shared" si="2"/>
        <v>-1.8284300247456642E-2</v>
      </c>
      <c r="K16" s="115">
        <v>181874</v>
      </c>
      <c r="L16" s="116">
        <f t="shared" si="3"/>
        <v>1.875927741212724E-2</v>
      </c>
      <c r="M16" s="115">
        <v>179514</v>
      </c>
      <c r="N16" s="116">
        <f>IFERROR(M16/K16-1,"-")</f>
        <v>-1.2976016362976517E-2</v>
      </c>
      <c r="O16" s="116">
        <f>IFERROR(M16/C16-1,"-")</f>
        <v>-1.28457519934011E-2</v>
      </c>
    </row>
    <row r="17" spans="1:16" x14ac:dyDescent="0.25">
      <c r="A17" s="1" t="s">
        <v>86</v>
      </c>
      <c r="B17" s="114" t="s">
        <v>87</v>
      </c>
      <c r="C17" s="115">
        <v>164115</v>
      </c>
      <c r="D17" s="116">
        <v>-6.3179646426879343E-2</v>
      </c>
      <c r="E17" s="115">
        <v>22909</v>
      </c>
      <c r="F17" s="116">
        <f t="shared" si="0"/>
        <v>-0.86040885964110536</v>
      </c>
      <c r="G17" s="115">
        <v>89027</v>
      </c>
      <c r="H17" s="116">
        <f t="shared" si="1"/>
        <v>2.8861146274389977</v>
      </c>
      <c r="I17" s="115">
        <v>136089</v>
      </c>
      <c r="J17" s="116">
        <f t="shared" si="2"/>
        <v>-0.17077049629832741</v>
      </c>
      <c r="K17" s="115">
        <v>150809</v>
      </c>
      <c r="L17" s="116">
        <f t="shared" si="3"/>
        <v>0.10816450998978611</v>
      </c>
      <c r="M17" s="115">
        <v>145872</v>
      </c>
      <c r="N17" s="116">
        <f>IFERROR(M17/K17-1,"-")</f>
        <v>-3.2736773004263697E-2</v>
      </c>
      <c r="O17" s="116">
        <f>IFERROR(M17/C17-1,"-")</f>
        <v>-0.11115985741705514</v>
      </c>
    </row>
    <row r="18" spans="1:16" x14ac:dyDescent="0.25">
      <c r="A18" s="1" t="s">
        <v>88</v>
      </c>
      <c r="B18" s="114" t="s">
        <v>89</v>
      </c>
      <c r="C18" s="115">
        <v>161488</v>
      </c>
      <c r="D18" s="116">
        <v>-5.6618763874284328E-2</v>
      </c>
      <c r="E18" s="115">
        <v>24343</v>
      </c>
      <c r="F18" s="116">
        <f t="shared" si="0"/>
        <v>-0.84925814921232534</v>
      </c>
      <c r="G18" s="115">
        <v>137179</v>
      </c>
      <c r="H18" s="116">
        <f t="shared" si="1"/>
        <v>4.6352544879431461</v>
      </c>
      <c r="I18" s="115">
        <v>154114</v>
      </c>
      <c r="J18" s="116">
        <f t="shared" si="2"/>
        <v>-4.5662835628653475E-2</v>
      </c>
      <c r="K18" s="115">
        <v>170708</v>
      </c>
      <c r="L18" s="116">
        <f t="shared" si="3"/>
        <v>0.10767354036622234</v>
      </c>
      <c r="M18" s="115">
        <v>177711</v>
      </c>
      <c r="N18" s="116">
        <f>IFERROR(M18/K18-1,"-")</f>
        <v>4.1023267802329233E-2</v>
      </c>
      <c r="O18" s="116">
        <f>IFERROR(M18/C18-1,"-")</f>
        <v>0.10045947686515411</v>
      </c>
    </row>
    <row r="19" spans="1:16" x14ac:dyDescent="0.25">
      <c r="A19" s="1" t="s">
        <v>90</v>
      </c>
      <c r="B19" s="114" t="s">
        <v>91</v>
      </c>
      <c r="C19" s="115">
        <v>145313</v>
      </c>
      <c r="D19" s="116">
        <v>-2.2731399595138924E-2</v>
      </c>
      <c r="E19" s="115">
        <v>30656</v>
      </c>
      <c r="F19" s="116">
        <f t="shared" si="0"/>
        <v>-0.78903470439671608</v>
      </c>
      <c r="G19" s="115">
        <v>137494</v>
      </c>
      <c r="H19" s="116">
        <f t="shared" si="1"/>
        <v>3.4850600208768263</v>
      </c>
      <c r="I19" s="115">
        <v>153023</v>
      </c>
      <c r="J19" s="116">
        <f t="shared" si="2"/>
        <v>5.3057881951373842E-2</v>
      </c>
      <c r="K19" s="115">
        <v>164389</v>
      </c>
      <c r="L19" s="116">
        <f t="shared" si="3"/>
        <v>7.427641596361334E-2</v>
      </c>
      <c r="M19" s="115"/>
      <c r="N19" s="116"/>
      <c r="O19" s="116"/>
    </row>
    <row r="20" spans="1:16" x14ac:dyDescent="0.25">
      <c r="A20" s="1" t="s">
        <v>92</v>
      </c>
      <c r="B20" s="114" t="s">
        <v>93</v>
      </c>
      <c r="C20" s="115">
        <v>149462</v>
      </c>
      <c r="D20" s="116">
        <v>-3.7746660228552997E-2</v>
      </c>
      <c r="E20" s="115">
        <v>33192</v>
      </c>
      <c r="F20" s="116">
        <f t="shared" si="0"/>
        <v>-0.77792348556823809</v>
      </c>
      <c r="G20" s="115">
        <v>123213</v>
      </c>
      <c r="H20" s="116">
        <f t="shared" si="1"/>
        <v>2.7121294287780189</v>
      </c>
      <c r="I20" s="115">
        <v>156141</v>
      </c>
      <c r="J20" s="116">
        <f t="shared" si="2"/>
        <v>4.468694383856775E-2</v>
      </c>
      <c r="K20" s="115">
        <v>158524</v>
      </c>
      <c r="L20" s="116">
        <f t="shared" si="3"/>
        <v>1.5261846664232914E-2</v>
      </c>
      <c r="M20" s="115"/>
      <c r="N20" s="116"/>
      <c r="O20" s="116"/>
    </row>
    <row r="21" spans="1:16" ht="15.75" x14ac:dyDescent="0.25">
      <c r="A21" s="1" t="s">
        <v>0</v>
      </c>
      <c r="B21" s="117" t="s">
        <v>30</v>
      </c>
      <c r="C21" s="118">
        <v>1856756</v>
      </c>
      <c r="D21" s="119">
        <v>-0.10338676536985936</v>
      </c>
      <c r="E21" s="118">
        <v>610766</v>
      </c>
      <c r="F21" s="119">
        <f t="shared" si="0"/>
        <v>-0.67105747874249499</v>
      </c>
      <c r="G21" s="118">
        <v>774989</v>
      </c>
      <c r="H21" s="119">
        <f t="shared" si="1"/>
        <v>0.26888038954362226</v>
      </c>
      <c r="I21" s="118">
        <v>1753117</v>
      </c>
      <c r="J21" s="119">
        <f t="shared" si="2"/>
        <v>-5.5817242545601053E-2</v>
      </c>
      <c r="K21" s="118">
        <v>1886738</v>
      </c>
      <c r="L21" s="119">
        <f t="shared" si="3"/>
        <v>7.6219100037247856E-2</v>
      </c>
      <c r="M21" s="118">
        <v>1665600</v>
      </c>
      <c r="N21" s="119">
        <v>6.5080811471871947E-2</v>
      </c>
      <c r="O21" s="119">
        <v>6.6338194894816294E-2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C24" s="120"/>
      <c r="K24" s="120"/>
      <c r="N24" s="79"/>
      <c r="O24" s="79"/>
    </row>
    <row r="26" spans="1:16" ht="48.75" customHeight="1" thickBot="1" x14ac:dyDescent="0.3">
      <c r="B26" s="270" t="s">
        <v>274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C7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CONCATENATE("var. ",RIGHT(C29,2),"/",RIGHT(C29-1,2))</f>
        <v>var. 19/18</v>
      </c>
      <c r="E30" s="113" t="s">
        <v>69</v>
      </c>
      <c r="F30" s="112" t="str">
        <f>CONCATENATE("var. ",RIGHT(E29,2),"/",RIGHT(E29-1,2))</f>
        <v>var. 20/19</v>
      </c>
      <c r="G30" s="113" t="s">
        <v>69</v>
      </c>
      <c r="H30" s="112" t="str">
        <f>CONCATENATE("var. ",RIGHT(G29,2),"/",RIGHT(G29-1,2))</f>
        <v>var. 21/20</v>
      </c>
      <c r="I30" s="113" t="s">
        <v>69</v>
      </c>
      <c r="J30" s="112" t="s">
        <v>136</v>
      </c>
      <c r="K30" s="113" t="s">
        <v>69</v>
      </c>
      <c r="L30" s="112" t="s">
        <v>251</v>
      </c>
      <c r="M30" s="113" t="s">
        <v>69</v>
      </c>
      <c r="N30" s="112" t="s">
        <v>275</v>
      </c>
      <c r="O30" s="112" t="s">
        <v>276</v>
      </c>
    </row>
    <row r="31" spans="1:16" x14ac:dyDescent="0.25">
      <c r="B31" s="114" t="s">
        <v>71</v>
      </c>
      <c r="C31" s="115">
        <v>7797</v>
      </c>
      <c r="D31" s="116">
        <v>-6.4659309021113276E-2</v>
      </c>
      <c r="E31" s="115">
        <v>2810</v>
      </c>
      <c r="F31" s="116">
        <f t="shared" ref="F31:F43" si="6">IFERROR(E31/C31-1,"-")</f>
        <v>-0.63960497627292545</v>
      </c>
      <c r="G31" s="115">
        <v>7933</v>
      </c>
      <c r="H31" s="116">
        <f t="shared" ref="H31:H43" si="7">IFERROR(G31/E31-1,"-")</f>
        <v>1.8231316725978646</v>
      </c>
      <c r="I31" s="115">
        <v>4259</v>
      </c>
      <c r="J31" s="116">
        <f t="shared" ref="J31:J43" si="8">IFERROR(I31/G31-1,"-")</f>
        <v>-0.46312870288667596</v>
      </c>
      <c r="K31" s="115">
        <v>7684</v>
      </c>
      <c r="L31" s="116">
        <f t="shared" ref="L31:L43" si="9">IFERROR(K31/I31-1,"-")</f>
        <v>0.80417938483212015</v>
      </c>
      <c r="M31" s="115">
        <v>4643</v>
      </c>
      <c r="N31" s="116">
        <f t="shared" ref="N31:N41" si="10">IFERROR(M31/K31-1,"-")</f>
        <v>-0.39575741801145237</v>
      </c>
      <c r="O31" s="116">
        <f t="shared" ref="O31" si="11">M31/C31-1</f>
        <v>-0.40451455688085158</v>
      </c>
    </row>
    <row r="32" spans="1:16" x14ac:dyDescent="0.25">
      <c r="B32" s="114" t="s">
        <v>73</v>
      </c>
      <c r="C32" s="115">
        <v>5918</v>
      </c>
      <c r="D32" s="116">
        <v>-0.37966457023060796</v>
      </c>
      <c r="E32" s="115">
        <v>4481</v>
      </c>
      <c r="F32" s="116">
        <f t="shared" si="6"/>
        <v>-0.24281851977019264</v>
      </c>
      <c r="G32" s="115">
        <v>6177</v>
      </c>
      <c r="H32" s="116">
        <f t="shared" si="7"/>
        <v>0.37848694487837542</v>
      </c>
      <c r="I32" s="115">
        <v>4072</v>
      </c>
      <c r="J32" s="116">
        <f t="shared" si="8"/>
        <v>-0.34078031406831799</v>
      </c>
      <c r="K32" s="115">
        <v>4631</v>
      </c>
      <c r="L32" s="116">
        <f t="shared" si="9"/>
        <v>0.13727897838899805</v>
      </c>
      <c r="M32" s="115">
        <v>3359</v>
      </c>
      <c r="N32" s="116">
        <f t="shared" si="10"/>
        <v>-0.27467069747354778</v>
      </c>
      <c r="O32" s="116">
        <f>IFERROR(M32/C32-1,"-")</f>
        <v>-0.43240959783710708</v>
      </c>
    </row>
    <row r="33" spans="2:16" x14ac:dyDescent="0.25">
      <c r="B33" s="114" t="s">
        <v>75</v>
      </c>
      <c r="C33" s="115">
        <v>15264</v>
      </c>
      <c r="D33" s="116">
        <v>6.5103621519782218E-2</v>
      </c>
      <c r="E33" s="115">
        <v>1861</v>
      </c>
      <c r="F33" s="116">
        <f t="shared" si="6"/>
        <v>-0.87807914046121593</v>
      </c>
      <c r="G33" s="115">
        <v>6981</v>
      </c>
      <c r="H33" s="116">
        <f t="shared" si="7"/>
        <v>2.751209027404621</v>
      </c>
      <c r="I33" s="115">
        <v>4758</v>
      </c>
      <c r="J33" s="116">
        <f t="shared" si="8"/>
        <v>-0.31843575418994419</v>
      </c>
      <c r="K33" s="115">
        <v>6445</v>
      </c>
      <c r="L33" s="116">
        <f t="shared" si="9"/>
        <v>0.35456073980664149</v>
      </c>
      <c r="M33" s="115">
        <v>7332</v>
      </c>
      <c r="N33" s="116">
        <f t="shared" si="10"/>
        <v>0.1376260667183864</v>
      </c>
      <c r="O33" s="116">
        <f t="shared" ref="O33:O42" si="12">IFERROR(M33/C33-1,"-")</f>
        <v>-0.51965408805031443</v>
      </c>
    </row>
    <row r="34" spans="2:16" x14ac:dyDescent="0.25">
      <c r="B34" s="114" t="s">
        <v>77</v>
      </c>
      <c r="C34" s="115">
        <v>22387</v>
      </c>
      <c r="D34" s="116">
        <v>0.45824648254299105</v>
      </c>
      <c r="E34" s="115">
        <v>0</v>
      </c>
      <c r="F34" s="116">
        <f t="shared" si="6"/>
        <v>-1</v>
      </c>
      <c r="G34" s="115">
        <v>10350</v>
      </c>
      <c r="H34" s="116" t="str">
        <f t="shared" si="7"/>
        <v>-</v>
      </c>
      <c r="I34" s="115">
        <v>8585</v>
      </c>
      <c r="J34" s="116">
        <f t="shared" si="8"/>
        <v>-0.17053140096618358</v>
      </c>
      <c r="K34" s="115">
        <v>11356</v>
      </c>
      <c r="L34" s="116">
        <f t="shared" si="9"/>
        <v>0.32277227722772284</v>
      </c>
      <c r="M34" s="115">
        <v>5241</v>
      </c>
      <c r="N34" s="116">
        <f t="shared" si="10"/>
        <v>-0.53848185980979224</v>
      </c>
      <c r="O34" s="116">
        <f t="shared" si="12"/>
        <v>-0.76589091883682492</v>
      </c>
    </row>
    <row r="35" spans="2:16" x14ac:dyDescent="0.25">
      <c r="B35" s="114" t="s">
        <v>79</v>
      </c>
      <c r="C35" s="115">
        <v>19293</v>
      </c>
      <c r="D35" s="116">
        <v>-3.6169256132287608E-2</v>
      </c>
      <c r="E35" s="115">
        <v>0</v>
      </c>
      <c r="F35" s="116">
        <f t="shared" si="6"/>
        <v>-1</v>
      </c>
      <c r="G35" s="115">
        <v>10388</v>
      </c>
      <c r="H35" s="116" t="str">
        <f t="shared" si="7"/>
        <v>-</v>
      </c>
      <c r="I35" s="115">
        <v>7510</v>
      </c>
      <c r="J35" s="116">
        <f t="shared" si="8"/>
        <v>-0.27705044281863689</v>
      </c>
      <c r="K35" s="115">
        <v>8116</v>
      </c>
      <c r="L35" s="116">
        <f t="shared" si="9"/>
        <v>8.0692410119840297E-2</v>
      </c>
      <c r="M35" s="115">
        <v>6651</v>
      </c>
      <c r="N35" s="116">
        <f t="shared" si="10"/>
        <v>-0.18050763923114832</v>
      </c>
      <c r="O35" s="116">
        <f t="shared" si="12"/>
        <v>-0.6552635670968745</v>
      </c>
    </row>
    <row r="36" spans="2:16" x14ac:dyDescent="0.25">
      <c r="B36" s="114" t="s">
        <v>81</v>
      </c>
      <c r="C36" s="115">
        <v>16210</v>
      </c>
      <c r="D36" s="116">
        <v>-0.47159109430517976</v>
      </c>
      <c r="E36" s="115">
        <v>0</v>
      </c>
      <c r="F36" s="116">
        <f t="shared" si="6"/>
        <v>-1</v>
      </c>
      <c r="G36" s="115">
        <v>7198</v>
      </c>
      <c r="H36" s="116" t="str">
        <f t="shared" si="7"/>
        <v>-</v>
      </c>
      <c r="I36" s="115">
        <v>7211</v>
      </c>
      <c r="J36" s="116">
        <f t="shared" si="8"/>
        <v>1.8060572381217721E-3</v>
      </c>
      <c r="K36" s="115">
        <v>11716</v>
      </c>
      <c r="L36" s="116">
        <f t="shared" si="9"/>
        <v>0.62473998058521696</v>
      </c>
      <c r="M36" s="115">
        <v>9313</v>
      </c>
      <c r="N36" s="116">
        <f t="shared" si="10"/>
        <v>-0.20510413110276549</v>
      </c>
      <c r="O36" s="116">
        <f t="shared" si="12"/>
        <v>-0.42547809993830965</v>
      </c>
    </row>
    <row r="37" spans="2:16" x14ac:dyDescent="0.25">
      <c r="B37" s="114" t="s">
        <v>83</v>
      </c>
      <c r="C37" s="115">
        <v>23168</v>
      </c>
      <c r="D37" s="116">
        <v>-8.841235490851862E-2</v>
      </c>
      <c r="E37" s="115">
        <v>0</v>
      </c>
      <c r="F37" s="116">
        <f t="shared" si="6"/>
        <v>-1</v>
      </c>
      <c r="G37" s="115">
        <v>18335</v>
      </c>
      <c r="H37" s="116" t="str">
        <f t="shared" si="7"/>
        <v>-</v>
      </c>
      <c r="I37" s="115">
        <v>16871</v>
      </c>
      <c r="J37" s="116">
        <f t="shared" si="8"/>
        <v>-7.9847286610308155E-2</v>
      </c>
      <c r="K37" s="115">
        <v>16350</v>
      </c>
      <c r="L37" s="116">
        <f t="shared" si="9"/>
        <v>-3.0881394108233096E-2</v>
      </c>
      <c r="M37" s="115">
        <v>15147</v>
      </c>
      <c r="N37" s="116">
        <f t="shared" si="10"/>
        <v>-7.357798165137619E-2</v>
      </c>
      <c r="O37" s="116">
        <f t="shared" si="12"/>
        <v>-0.34621029005524862</v>
      </c>
    </row>
    <row r="38" spans="2:16" x14ac:dyDescent="0.25">
      <c r="B38" s="114" t="s">
        <v>85</v>
      </c>
      <c r="C38" s="115">
        <v>27089</v>
      </c>
      <c r="D38" s="116">
        <v>-0.21195636363636361</v>
      </c>
      <c r="E38" s="115">
        <v>24732</v>
      </c>
      <c r="F38" s="116">
        <f t="shared" si="6"/>
        <v>-8.7009487245745532E-2</v>
      </c>
      <c r="G38" s="115">
        <v>32710</v>
      </c>
      <c r="H38" s="116">
        <f t="shared" si="7"/>
        <v>0.32257803655183559</v>
      </c>
      <c r="I38" s="115">
        <v>22263</v>
      </c>
      <c r="J38" s="116">
        <f t="shared" si="8"/>
        <v>-0.31938245184958725</v>
      </c>
      <c r="K38" s="115">
        <v>17040</v>
      </c>
      <c r="L38" s="116">
        <f t="shared" si="9"/>
        <v>-0.23460450074114003</v>
      </c>
      <c r="M38" s="115">
        <v>17997</v>
      </c>
      <c r="N38" s="116">
        <f t="shared" si="10"/>
        <v>5.6161971830985813E-2</v>
      </c>
      <c r="O38" s="116">
        <f t="shared" si="12"/>
        <v>-0.33563439034294362</v>
      </c>
    </row>
    <row r="39" spans="2:16" x14ac:dyDescent="0.25">
      <c r="B39" s="114" t="s">
        <v>87</v>
      </c>
      <c r="C39" s="115">
        <v>26178</v>
      </c>
      <c r="D39" s="116">
        <v>3.2499802792458787E-2</v>
      </c>
      <c r="E39" s="115">
        <v>10533</v>
      </c>
      <c r="F39" s="116">
        <f t="shared" si="6"/>
        <v>-0.5976392390556956</v>
      </c>
      <c r="G39" s="115">
        <v>17671</v>
      </c>
      <c r="H39" s="116">
        <f t="shared" si="7"/>
        <v>0.67767967340738622</v>
      </c>
      <c r="I39" s="115">
        <v>12307</v>
      </c>
      <c r="J39" s="116">
        <f t="shared" si="8"/>
        <v>-0.30354818629392788</v>
      </c>
      <c r="K39" s="115">
        <v>12268</v>
      </c>
      <c r="L39" s="116">
        <f t="shared" si="9"/>
        <v>-3.1689282522141538E-3</v>
      </c>
      <c r="M39" s="115">
        <v>11247</v>
      </c>
      <c r="N39" s="116">
        <f t="shared" si="10"/>
        <v>-8.3224649494620162E-2</v>
      </c>
      <c r="O39" s="116">
        <f t="shared" si="12"/>
        <v>-0.57036442814577126</v>
      </c>
    </row>
    <row r="40" spans="2:16" x14ac:dyDescent="0.25">
      <c r="B40" s="114" t="s">
        <v>89</v>
      </c>
      <c r="C40" s="115">
        <v>14688</v>
      </c>
      <c r="D40" s="116">
        <v>0.42105263157894735</v>
      </c>
      <c r="E40" s="115">
        <v>9331</v>
      </c>
      <c r="F40" s="116">
        <f t="shared" si="6"/>
        <v>-0.36471949891067534</v>
      </c>
      <c r="G40" s="115">
        <v>13514</v>
      </c>
      <c r="H40" s="116">
        <f t="shared" si="7"/>
        <v>0.44829064408959374</v>
      </c>
      <c r="I40" s="115">
        <v>5869</v>
      </c>
      <c r="J40" s="116">
        <f t="shared" si="8"/>
        <v>-0.56570963445315969</v>
      </c>
      <c r="K40" s="115">
        <v>7638</v>
      </c>
      <c r="L40" s="116">
        <f t="shared" si="9"/>
        <v>0.3014142102572841</v>
      </c>
      <c r="M40" s="115">
        <v>11565</v>
      </c>
      <c r="N40" s="116">
        <f t="shared" si="10"/>
        <v>0.51413982717989004</v>
      </c>
      <c r="O40" s="116">
        <f t="shared" si="12"/>
        <v>-0.21262254901960786</v>
      </c>
    </row>
    <row r="41" spans="2:16" x14ac:dyDescent="0.25">
      <c r="B41" s="114" t="s">
        <v>91</v>
      </c>
      <c r="C41" s="115">
        <v>6884</v>
      </c>
      <c r="D41" s="116">
        <v>-4.547975596228504E-2</v>
      </c>
      <c r="E41" s="115">
        <v>6163</v>
      </c>
      <c r="F41" s="116">
        <f t="shared" si="6"/>
        <v>-0.10473561882626381</v>
      </c>
      <c r="G41" s="115">
        <v>4282</v>
      </c>
      <c r="H41" s="116">
        <f t="shared" si="7"/>
        <v>-0.30520850235275032</v>
      </c>
      <c r="I41" s="115">
        <v>3929</v>
      </c>
      <c r="J41" s="116">
        <f t="shared" si="8"/>
        <v>-8.243811303129378E-2</v>
      </c>
      <c r="K41" s="115">
        <v>4428</v>
      </c>
      <c r="L41" s="116">
        <f t="shared" si="9"/>
        <v>0.12700432680071261</v>
      </c>
      <c r="M41" s="115"/>
      <c r="N41" s="116"/>
      <c r="O41" s="116"/>
    </row>
    <row r="42" spans="2:16" x14ac:dyDescent="0.25">
      <c r="B42" s="114" t="s">
        <v>93</v>
      </c>
      <c r="C42" s="115">
        <v>8030</v>
      </c>
      <c r="D42" s="116">
        <v>-0.33172436750998668</v>
      </c>
      <c r="E42" s="115">
        <v>4505</v>
      </c>
      <c r="F42" s="116">
        <f t="shared" si="6"/>
        <v>-0.43897882938978827</v>
      </c>
      <c r="G42" s="115">
        <v>6454</v>
      </c>
      <c r="H42" s="116">
        <f t="shared" si="7"/>
        <v>0.43263041065482799</v>
      </c>
      <c r="I42" s="115">
        <v>7585</v>
      </c>
      <c r="J42" s="116">
        <f t="shared" si="8"/>
        <v>0.17524016114037799</v>
      </c>
      <c r="K42" s="115">
        <v>6411</v>
      </c>
      <c r="L42" s="116">
        <f t="shared" si="9"/>
        <v>-0.15477916941331571</v>
      </c>
      <c r="M42" s="115"/>
      <c r="N42" s="116"/>
      <c r="O42" s="116"/>
    </row>
    <row r="43" spans="2:16" ht="15.75" x14ac:dyDescent="0.25">
      <c r="B43" s="117" t="s">
        <v>30</v>
      </c>
      <c r="C43" s="118">
        <v>192906</v>
      </c>
      <c r="D43" s="119">
        <v>-9.4172172369588747E-2</v>
      </c>
      <c r="E43" s="118">
        <v>77176</v>
      </c>
      <c r="F43" s="119">
        <f t="shared" si="6"/>
        <v>-0.59992949934164819</v>
      </c>
      <c r="G43" s="118">
        <v>141993</v>
      </c>
      <c r="H43" s="119">
        <f t="shared" si="7"/>
        <v>0.83985954182647449</v>
      </c>
      <c r="I43" s="118">
        <v>105219</v>
      </c>
      <c r="J43" s="119">
        <f t="shared" si="8"/>
        <v>-0.25898459783228756</v>
      </c>
      <c r="K43" s="118">
        <v>114083</v>
      </c>
      <c r="L43" s="119">
        <f t="shared" si="9"/>
        <v>8.4243340081163964E-2</v>
      </c>
      <c r="M43" s="118">
        <v>92495</v>
      </c>
      <c r="N43" s="119">
        <v>-0.1041125876564255</v>
      </c>
      <c r="O43" s="119">
        <v>-0.48034181311519619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  <c r="K46" s="120"/>
      <c r="N46" s="79"/>
      <c r="O46" s="79"/>
    </row>
    <row r="48" spans="2:16" ht="48.75" customHeight="1" thickBot="1" x14ac:dyDescent="0.3">
      <c r="B48" s="270" t="s">
        <v>277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C7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CONCATENATE("var. ",RIGHT(C51,2),"/",RIGHT(C51-1,2))</f>
        <v>var. 19/18</v>
      </c>
      <c r="E52" s="113" t="s">
        <v>69</v>
      </c>
      <c r="F52" s="112" t="str">
        <f>CONCATENATE("var. ",RIGHT(E51,2),"/",RIGHT(E51-1,2))</f>
        <v>var. 20/19</v>
      </c>
      <c r="G52" s="113" t="s">
        <v>69</v>
      </c>
      <c r="H52" s="112" t="str">
        <f>CONCATENATE("var. ",RIGHT(G51,2),"/",RIGHT(G51-1,2))</f>
        <v>var. 21/20</v>
      </c>
      <c r="I52" s="113" t="s">
        <v>69</v>
      </c>
      <c r="J52" s="112" t="s">
        <v>136</v>
      </c>
      <c r="K52" s="113" t="s">
        <v>69</v>
      </c>
      <c r="L52" s="112" t="s">
        <v>251</v>
      </c>
      <c r="M52" s="113" t="s">
        <v>69</v>
      </c>
      <c r="N52" s="112" t="s">
        <v>275</v>
      </c>
      <c r="O52" s="112" t="s">
        <v>276</v>
      </c>
    </row>
    <row r="53" spans="1:16" x14ac:dyDescent="0.25">
      <c r="A53" s="1">
        <v>1</v>
      </c>
      <c r="B53" s="114" t="s">
        <v>71</v>
      </c>
      <c r="C53" s="115">
        <v>3266</v>
      </c>
      <c r="D53" s="116">
        <v>0.37747785744411644</v>
      </c>
      <c r="E53" s="115">
        <v>1602</v>
      </c>
      <c r="F53" s="116">
        <f t="shared" ref="F53:F65" si="13">IFERROR(E53/C53-1,"-")</f>
        <v>-0.50949173300673611</v>
      </c>
      <c r="G53" s="115">
        <v>2468</v>
      </c>
      <c r="H53" s="116">
        <f t="shared" ref="H53:H65" si="14">IFERROR(G53/E53-1,"-")</f>
        <v>0.54057428214731584</v>
      </c>
      <c r="I53" s="115">
        <v>2953</v>
      </c>
      <c r="J53" s="116">
        <f t="shared" ref="J53:J65" si="15">IFERROR(I53/G53-1,"-")</f>
        <v>0.19651539708265808</v>
      </c>
      <c r="K53" s="115">
        <v>3641</v>
      </c>
      <c r="L53" s="116">
        <f>IFERROR(K53/I53-1,"-")</f>
        <v>0.2329834067050458</v>
      </c>
      <c r="M53" s="115">
        <v>2676</v>
      </c>
      <c r="N53" s="116">
        <f t="shared" ref="N53:N63" si="16">IFERROR(M53/K53-1,"-")</f>
        <v>-0.26503707772589946</v>
      </c>
      <c r="O53" s="116">
        <f t="shared" ref="O53" si="17">IFERROR(M53/C53-1,"-")</f>
        <v>-0.1806491120636865</v>
      </c>
    </row>
    <row r="54" spans="1:16" x14ac:dyDescent="0.25">
      <c r="A54" s="1">
        <v>2</v>
      </c>
      <c r="B54" s="114" t="s">
        <v>73</v>
      </c>
      <c r="C54" s="115">
        <v>2395</v>
      </c>
      <c r="D54" s="116">
        <v>7.148864592094295E-3</v>
      </c>
      <c r="E54" s="115">
        <v>1729</v>
      </c>
      <c r="F54" s="116">
        <f t="shared" si="13"/>
        <v>-0.27807933194154488</v>
      </c>
      <c r="G54" s="115">
        <v>1016</v>
      </c>
      <c r="H54" s="116">
        <f t="shared" si="14"/>
        <v>-0.41237709658762289</v>
      </c>
      <c r="I54" s="115">
        <v>2193</v>
      </c>
      <c r="J54" s="116">
        <f t="shared" si="15"/>
        <v>1.1584645669291338</v>
      </c>
      <c r="K54" s="115">
        <v>2303</v>
      </c>
      <c r="L54" s="116">
        <f t="shared" ref="L54:L65" si="18">IFERROR(K54/I54-1,"-")</f>
        <v>5.0159598723210186E-2</v>
      </c>
      <c r="M54" s="115">
        <v>1677</v>
      </c>
      <c r="N54" s="116">
        <f t="shared" si="16"/>
        <v>-0.27181936604429002</v>
      </c>
      <c r="O54" s="116">
        <f>IFERROR(M54/C54-1,"-")</f>
        <v>-0.29979123173277666</v>
      </c>
    </row>
    <row r="55" spans="1:16" x14ac:dyDescent="0.25">
      <c r="A55" s="1">
        <v>3</v>
      </c>
      <c r="B55" s="114" t="s">
        <v>75</v>
      </c>
      <c r="C55" s="115">
        <v>4694</v>
      </c>
      <c r="D55" s="116">
        <v>0.36532867946480518</v>
      </c>
      <c r="E55" s="115">
        <v>789</v>
      </c>
      <c r="F55" s="116">
        <f t="shared" si="13"/>
        <v>-0.83191308052833401</v>
      </c>
      <c r="G55" s="115">
        <v>1370</v>
      </c>
      <c r="H55" s="116">
        <f t="shared" si="14"/>
        <v>0.73637515842839041</v>
      </c>
      <c r="I55" s="115">
        <v>2613</v>
      </c>
      <c r="J55" s="116">
        <f t="shared" si="15"/>
        <v>0.90729927007299271</v>
      </c>
      <c r="K55" s="115">
        <v>3123</v>
      </c>
      <c r="L55" s="116">
        <f t="shared" si="18"/>
        <v>0.19517795637198621</v>
      </c>
      <c r="M55" s="115">
        <v>3345</v>
      </c>
      <c r="N55" s="116">
        <f t="shared" si="16"/>
        <v>7.1085494716618625E-2</v>
      </c>
      <c r="O55" s="116">
        <f t="shared" ref="O55:O64" si="19">IFERROR(M55/C55-1,"-")</f>
        <v>-0.28738815509160631</v>
      </c>
    </row>
    <row r="56" spans="1:16" x14ac:dyDescent="0.25">
      <c r="A56" s="1">
        <v>4</v>
      </c>
      <c r="B56" s="114" t="s">
        <v>77</v>
      </c>
      <c r="C56" s="115">
        <v>7128</v>
      </c>
      <c r="D56" s="116">
        <v>1.528556225611919</v>
      </c>
      <c r="E56" s="115">
        <v>0</v>
      </c>
      <c r="F56" s="116">
        <f t="shared" si="13"/>
        <v>-1</v>
      </c>
      <c r="G56" s="115">
        <v>1625</v>
      </c>
      <c r="H56" s="116" t="str">
        <f t="shared" si="14"/>
        <v>-</v>
      </c>
      <c r="I56" s="115">
        <v>2610</v>
      </c>
      <c r="J56" s="116">
        <f t="shared" si="15"/>
        <v>0.60615384615384604</v>
      </c>
      <c r="K56" s="115">
        <v>3426</v>
      </c>
      <c r="L56" s="116">
        <f t="shared" si="18"/>
        <v>0.31264367816091965</v>
      </c>
      <c r="M56" s="115">
        <v>2702</v>
      </c>
      <c r="N56" s="116">
        <f t="shared" si="16"/>
        <v>-0.21132516053706951</v>
      </c>
      <c r="O56" s="116">
        <f t="shared" si="19"/>
        <v>-0.6209315375982043</v>
      </c>
    </row>
    <row r="57" spans="1:16" x14ac:dyDescent="0.25">
      <c r="A57" s="1">
        <v>5</v>
      </c>
      <c r="B57" s="114" t="s">
        <v>79</v>
      </c>
      <c r="C57" s="115">
        <v>9372</v>
      </c>
      <c r="D57" s="116">
        <v>1.1377737226277373</v>
      </c>
      <c r="E57" s="115">
        <v>0</v>
      </c>
      <c r="F57" s="116">
        <f t="shared" si="13"/>
        <v>-1</v>
      </c>
      <c r="G57" s="115">
        <v>2518</v>
      </c>
      <c r="H57" s="116" t="str">
        <f t="shared" si="14"/>
        <v>-</v>
      </c>
      <c r="I57" s="115">
        <v>2461</v>
      </c>
      <c r="J57" s="116">
        <f t="shared" si="15"/>
        <v>-2.2637013502780023E-2</v>
      </c>
      <c r="K57" s="115">
        <v>3361</v>
      </c>
      <c r="L57" s="116">
        <f t="shared" si="18"/>
        <v>0.36570499796830558</v>
      </c>
      <c r="M57" s="115">
        <v>3660</v>
      </c>
      <c r="N57" s="116">
        <f t="shared" si="16"/>
        <v>8.8961618565903011E-2</v>
      </c>
      <c r="O57" s="116">
        <f t="shared" si="19"/>
        <v>-0.60947503201024333</v>
      </c>
    </row>
    <row r="58" spans="1:16" x14ac:dyDescent="0.25">
      <c r="A58" s="1">
        <v>6</v>
      </c>
      <c r="B58" s="114" t="s">
        <v>81</v>
      </c>
      <c r="C58" s="115">
        <v>9490</v>
      </c>
      <c r="D58" s="116">
        <v>0.25</v>
      </c>
      <c r="E58" s="115">
        <v>0</v>
      </c>
      <c r="F58" s="116">
        <f t="shared" si="13"/>
        <v>-1</v>
      </c>
      <c r="G58" s="115">
        <v>3706</v>
      </c>
      <c r="H58" s="116" t="str">
        <f t="shared" si="14"/>
        <v>-</v>
      </c>
      <c r="I58" s="115">
        <v>4006</v>
      </c>
      <c r="J58" s="116">
        <f t="shared" si="15"/>
        <v>8.0949811117107418E-2</v>
      </c>
      <c r="K58" s="115">
        <v>5560</v>
      </c>
      <c r="L58" s="116">
        <f t="shared" si="18"/>
        <v>0.38791812281577642</v>
      </c>
      <c r="M58" s="115">
        <v>4118</v>
      </c>
      <c r="N58" s="116">
        <f t="shared" si="16"/>
        <v>-0.25935251798561154</v>
      </c>
      <c r="O58" s="116">
        <f t="shared" si="19"/>
        <v>-0.56606954689146471</v>
      </c>
    </row>
    <row r="59" spans="1:16" x14ac:dyDescent="0.25">
      <c r="A59" s="1">
        <v>7</v>
      </c>
      <c r="B59" s="114" t="s">
        <v>83</v>
      </c>
      <c r="C59" s="115">
        <v>12475</v>
      </c>
      <c r="D59" s="116">
        <v>0.39136738790988179</v>
      </c>
      <c r="E59" s="115">
        <v>0</v>
      </c>
      <c r="F59" s="116">
        <f t="shared" si="13"/>
        <v>-1</v>
      </c>
      <c r="G59" s="115">
        <v>11363</v>
      </c>
      <c r="H59" s="116" t="str">
        <f t="shared" si="14"/>
        <v>-</v>
      </c>
      <c r="I59" s="115">
        <v>8443</v>
      </c>
      <c r="J59" s="116">
        <f t="shared" si="15"/>
        <v>-0.25697439056587168</v>
      </c>
      <c r="K59" s="115">
        <v>8165</v>
      </c>
      <c r="L59" s="116">
        <f t="shared" si="18"/>
        <v>-3.2926684827667918E-2</v>
      </c>
      <c r="M59" s="115">
        <v>7349</v>
      </c>
      <c r="N59" s="116">
        <f t="shared" si="16"/>
        <v>-9.9938763012859755E-2</v>
      </c>
      <c r="O59" s="116">
        <f t="shared" si="19"/>
        <v>-0.4109018036072144</v>
      </c>
    </row>
    <row r="60" spans="1:16" x14ac:dyDescent="0.25">
      <c r="A60" s="1">
        <v>8</v>
      </c>
      <c r="B60" s="114" t="s">
        <v>85</v>
      </c>
      <c r="C60" s="115">
        <v>14209</v>
      </c>
      <c r="D60" s="116">
        <v>0.19533944645410961</v>
      </c>
      <c r="E60" s="115">
        <v>8054</v>
      </c>
      <c r="F60" s="116">
        <f t="shared" si="13"/>
        <v>-0.4331761559574917</v>
      </c>
      <c r="G60" s="115">
        <v>14616</v>
      </c>
      <c r="H60" s="116">
        <f t="shared" si="14"/>
        <v>0.81475043456667495</v>
      </c>
      <c r="I60" s="115">
        <v>8711</v>
      </c>
      <c r="J60" s="116">
        <f t="shared" si="15"/>
        <v>-0.40400930487137388</v>
      </c>
      <c r="K60" s="115">
        <v>8609</v>
      </c>
      <c r="L60" s="116">
        <f t="shared" si="18"/>
        <v>-1.1709333027207003E-2</v>
      </c>
      <c r="M60" s="115">
        <v>10060</v>
      </c>
      <c r="N60" s="116">
        <f t="shared" si="16"/>
        <v>0.16854454640492511</v>
      </c>
      <c r="O60" s="116">
        <f t="shared" si="19"/>
        <v>-0.29199802941797448</v>
      </c>
    </row>
    <row r="61" spans="1:16" x14ac:dyDescent="0.25">
      <c r="A61" s="1">
        <v>9</v>
      </c>
      <c r="B61" s="114" t="s">
        <v>87</v>
      </c>
      <c r="C61" s="115">
        <v>17149</v>
      </c>
      <c r="D61" s="116">
        <v>1.0289872219592997</v>
      </c>
      <c r="E61" s="115">
        <v>4755</v>
      </c>
      <c r="F61" s="116">
        <f t="shared" si="13"/>
        <v>-0.72272435710537053</v>
      </c>
      <c r="G61" s="115">
        <v>7423</v>
      </c>
      <c r="H61" s="116">
        <f t="shared" si="14"/>
        <v>0.56109358569926404</v>
      </c>
      <c r="I61" s="115">
        <v>5083</v>
      </c>
      <c r="J61" s="116">
        <f t="shared" si="15"/>
        <v>-0.3152364273204904</v>
      </c>
      <c r="K61" s="115">
        <v>5659</v>
      </c>
      <c r="L61" s="116">
        <f t="shared" si="18"/>
        <v>0.11331890615778084</v>
      </c>
      <c r="M61" s="115">
        <v>6716</v>
      </c>
      <c r="N61" s="116">
        <f t="shared" si="16"/>
        <v>0.18678211698179892</v>
      </c>
      <c r="O61" s="116">
        <f t="shared" si="19"/>
        <v>-0.60837366610297972</v>
      </c>
    </row>
    <row r="62" spans="1:16" x14ac:dyDescent="0.25">
      <c r="A62" s="1">
        <v>10</v>
      </c>
      <c r="B62" s="114" t="s">
        <v>89</v>
      </c>
      <c r="C62" s="115">
        <v>7804</v>
      </c>
      <c r="D62" s="116">
        <v>0.72235709556389316</v>
      </c>
      <c r="E62" s="115">
        <v>2420</v>
      </c>
      <c r="F62" s="116">
        <f t="shared" si="13"/>
        <v>-0.68990261404407993</v>
      </c>
      <c r="G62" s="115">
        <v>4894</v>
      </c>
      <c r="H62" s="116">
        <f t="shared" si="14"/>
        <v>1.0223140495867771</v>
      </c>
      <c r="I62" s="115">
        <v>2717</v>
      </c>
      <c r="J62" s="116">
        <f t="shared" si="15"/>
        <v>-0.44483040457703316</v>
      </c>
      <c r="K62" s="115">
        <v>3348</v>
      </c>
      <c r="L62" s="116">
        <f t="shared" si="18"/>
        <v>0.2322414427677586</v>
      </c>
      <c r="M62" s="115">
        <v>4738</v>
      </c>
      <c r="N62" s="116">
        <f t="shared" si="16"/>
        <v>0.41517323775388282</v>
      </c>
      <c r="O62" s="116">
        <f t="shared" si="19"/>
        <v>-0.39287544848795486</v>
      </c>
    </row>
    <row r="63" spans="1:16" x14ac:dyDescent="0.25">
      <c r="A63" s="1">
        <v>11</v>
      </c>
      <c r="B63" s="114" t="s">
        <v>91</v>
      </c>
      <c r="C63" s="115">
        <v>4350</v>
      </c>
      <c r="D63" s="116">
        <v>0.6123054114158637</v>
      </c>
      <c r="E63" s="115">
        <v>1179</v>
      </c>
      <c r="F63" s="116">
        <f t="shared" si="13"/>
        <v>-0.72896551724137937</v>
      </c>
      <c r="G63" s="115">
        <v>1680</v>
      </c>
      <c r="H63" s="116">
        <f t="shared" si="14"/>
        <v>0.42493638676844792</v>
      </c>
      <c r="I63" s="115">
        <v>2080</v>
      </c>
      <c r="J63" s="116">
        <f t="shared" si="15"/>
        <v>0.23809523809523814</v>
      </c>
      <c r="K63" s="115">
        <v>2681</v>
      </c>
      <c r="L63" s="116">
        <f t="shared" si="18"/>
        <v>0.28894230769230766</v>
      </c>
      <c r="M63" s="115"/>
      <c r="N63" s="116"/>
      <c r="O63" s="116"/>
    </row>
    <row r="64" spans="1:16" x14ac:dyDescent="0.25">
      <c r="A64" s="1">
        <v>12</v>
      </c>
      <c r="B64" s="114" t="s">
        <v>93</v>
      </c>
      <c r="C64" s="115">
        <v>5746</v>
      </c>
      <c r="D64" s="116">
        <v>0.16386469515900348</v>
      </c>
      <c r="E64" s="115">
        <v>1230</v>
      </c>
      <c r="F64" s="116">
        <f t="shared" si="13"/>
        <v>-0.78593804385659594</v>
      </c>
      <c r="G64" s="115">
        <v>2877</v>
      </c>
      <c r="H64" s="116">
        <f t="shared" si="14"/>
        <v>1.3390243902439023</v>
      </c>
      <c r="I64" s="115">
        <v>3803</v>
      </c>
      <c r="J64" s="116">
        <f t="shared" si="15"/>
        <v>0.32186305179005914</v>
      </c>
      <c r="K64" s="115">
        <v>4117</v>
      </c>
      <c r="L64" s="116">
        <f t="shared" si="18"/>
        <v>8.2566394951354205E-2</v>
      </c>
      <c r="M64" s="115"/>
      <c r="N64" s="116"/>
      <c r="O64" s="116"/>
    </row>
    <row r="65" spans="1:16" ht="15.75" x14ac:dyDescent="0.25">
      <c r="B65" s="117" t="s">
        <v>30</v>
      </c>
      <c r="C65" s="118">
        <v>98078</v>
      </c>
      <c r="D65" s="119">
        <v>0.52169798147487323</v>
      </c>
      <c r="E65" s="118">
        <v>26118</v>
      </c>
      <c r="F65" s="119">
        <f t="shared" si="13"/>
        <v>-0.73370174758865392</v>
      </c>
      <c r="G65" s="118">
        <v>55556</v>
      </c>
      <c r="H65" s="119">
        <f t="shared" si="14"/>
        <v>1.1271153993414504</v>
      </c>
      <c r="I65" s="118">
        <v>47673</v>
      </c>
      <c r="J65" s="119">
        <f t="shared" si="15"/>
        <v>-0.14189286485708119</v>
      </c>
      <c r="K65" s="118">
        <v>53993</v>
      </c>
      <c r="L65" s="119">
        <f t="shared" si="18"/>
        <v>0.132569798418392</v>
      </c>
      <c r="M65" s="118">
        <v>47041</v>
      </c>
      <c r="N65" s="119">
        <v>-3.2630575272803997E-3</v>
      </c>
      <c r="O65" s="119">
        <v>-0.46533381828101206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  <c r="K68" s="120"/>
      <c r="N68" s="79"/>
      <c r="O68" s="79"/>
    </row>
    <row r="70" spans="1:16" ht="48.75" customHeight="1" thickBot="1" x14ac:dyDescent="0.3">
      <c r="B70" s="270" t="s">
        <v>278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C7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CONCATENATE("var. ",RIGHT(C73,2),"/",RIGHT(C73-1,2))</f>
        <v>var. 19/18</v>
      </c>
      <c r="E74" s="113" t="s">
        <v>69</v>
      </c>
      <c r="F74" s="112" t="str">
        <f>CONCATENATE("var. ",RIGHT(E73,2),"/",RIGHT(E73-1,2))</f>
        <v>var. 20/19</v>
      </c>
      <c r="G74" s="113" t="s">
        <v>69</v>
      </c>
      <c r="H74" s="112" t="str">
        <f>CONCATENATE("var. ",RIGHT(G73,2),"/",RIGHT(G73-1,2))</f>
        <v>var. 21/20</v>
      </c>
      <c r="I74" s="113" t="s">
        <v>69</v>
      </c>
      <c r="J74" s="112" t="s">
        <v>136</v>
      </c>
      <c r="K74" s="113" t="s">
        <v>69</v>
      </c>
      <c r="L74" s="112" t="s">
        <v>251</v>
      </c>
      <c r="M74" s="113" t="s">
        <v>69</v>
      </c>
      <c r="N74" s="112" t="s">
        <v>275</v>
      </c>
      <c r="O74" s="112" t="s">
        <v>276</v>
      </c>
    </row>
    <row r="75" spans="1:16" x14ac:dyDescent="0.25">
      <c r="A75" s="1">
        <v>1</v>
      </c>
      <c r="B75" s="114" t="s">
        <v>71</v>
      </c>
      <c r="C75" s="115">
        <v>4531</v>
      </c>
      <c r="D75" s="116">
        <v>-0.24040234702430852</v>
      </c>
      <c r="E75" s="115">
        <v>1208</v>
      </c>
      <c r="F75" s="116">
        <f t="shared" ref="F75:F87" si="20">IFERROR(E75/C75-1,"-")</f>
        <v>-0.73339218715515342</v>
      </c>
      <c r="G75" s="115">
        <v>5465</v>
      </c>
      <c r="H75" s="116">
        <f t="shared" ref="H75:H87" si="21">IFERROR(G75/E75-1,"-")</f>
        <v>3.5240066225165565</v>
      </c>
      <c r="I75" s="115">
        <v>1306</v>
      </c>
      <c r="J75" s="116">
        <f t="shared" ref="J75:J87" si="22">IFERROR(I75/G75-1,"-")</f>
        <v>-0.76102470265324795</v>
      </c>
      <c r="K75" s="115">
        <v>4043</v>
      </c>
      <c r="L75" s="116">
        <f>IFERROR(K75/I75-1,"-")</f>
        <v>2.0957120980091886</v>
      </c>
      <c r="M75" s="115">
        <v>1967</v>
      </c>
      <c r="N75" s="116">
        <f t="shared" ref="N75:N83" si="23">IFERROR(M75/K75-1,"-")</f>
        <v>-0.51348008904278997</v>
      </c>
      <c r="O75" s="116">
        <f t="shared" ref="O75" si="24">M75/C75-1</f>
        <v>-0.56587949679982341</v>
      </c>
    </row>
    <row r="76" spans="1:16" x14ac:dyDescent="0.25">
      <c r="A76" s="1">
        <v>2</v>
      </c>
      <c r="B76" s="114" t="s">
        <v>73</v>
      </c>
      <c r="C76" s="115">
        <v>3523</v>
      </c>
      <c r="D76" s="116">
        <v>-0.50809829656520522</v>
      </c>
      <c r="E76" s="115">
        <v>2752</v>
      </c>
      <c r="F76" s="116">
        <f t="shared" si="20"/>
        <v>-0.21884757309111558</v>
      </c>
      <c r="G76" s="115">
        <v>5161</v>
      </c>
      <c r="H76" s="116">
        <f t="shared" si="21"/>
        <v>0.87536337209302317</v>
      </c>
      <c r="I76" s="115">
        <v>1879</v>
      </c>
      <c r="J76" s="116">
        <f t="shared" si="22"/>
        <v>-0.63592327068397592</v>
      </c>
      <c r="K76" s="115">
        <v>2328</v>
      </c>
      <c r="L76" s="116">
        <f t="shared" ref="L76:L87" si="25">IFERROR(K76/I76-1,"-")</f>
        <v>0.23895689196381054</v>
      </c>
      <c r="M76" s="115">
        <v>1682</v>
      </c>
      <c r="N76" s="116">
        <f t="shared" si="23"/>
        <v>-0.27749140893470792</v>
      </c>
      <c r="O76" s="116">
        <f>IFERROR(M76/C76-1,"-")</f>
        <v>-0.5225659948907182</v>
      </c>
    </row>
    <row r="77" spans="1:16" x14ac:dyDescent="0.25">
      <c r="A77" s="1">
        <v>3</v>
      </c>
      <c r="B77" s="114" t="s">
        <v>75</v>
      </c>
      <c r="C77" s="115">
        <v>10570</v>
      </c>
      <c r="D77" s="116">
        <v>-2.9652070136785058E-2</v>
      </c>
      <c r="E77" s="115">
        <v>1072</v>
      </c>
      <c r="F77" s="116">
        <f t="shared" si="20"/>
        <v>-0.89858088930936608</v>
      </c>
      <c r="G77" s="115">
        <v>5611</v>
      </c>
      <c r="H77" s="116">
        <f t="shared" si="21"/>
        <v>4.2341417910447765</v>
      </c>
      <c r="I77" s="115">
        <v>2145</v>
      </c>
      <c r="J77" s="116">
        <f t="shared" si="22"/>
        <v>-0.61771520228123333</v>
      </c>
      <c r="K77" s="115">
        <v>3322</v>
      </c>
      <c r="L77" s="116">
        <f t="shared" si="25"/>
        <v>0.54871794871794877</v>
      </c>
      <c r="M77" s="115">
        <v>3987</v>
      </c>
      <c r="N77" s="116">
        <f t="shared" si="23"/>
        <v>0.20018061408789878</v>
      </c>
      <c r="O77" s="116">
        <f t="shared" ref="O77:O86" si="26">IFERROR(M77/C77-1,"-")</f>
        <v>-0.62280037842951752</v>
      </c>
    </row>
    <row r="78" spans="1:16" x14ac:dyDescent="0.25">
      <c r="A78" s="1">
        <v>4</v>
      </c>
      <c r="B78" s="114" t="s">
        <v>77</v>
      </c>
      <c r="C78" s="115">
        <v>15259</v>
      </c>
      <c r="D78" s="116">
        <v>0.21750578472831728</v>
      </c>
      <c r="E78" s="115">
        <v>0</v>
      </c>
      <c r="F78" s="116">
        <f t="shared" si="20"/>
        <v>-1</v>
      </c>
      <c r="G78" s="115">
        <v>8725</v>
      </c>
      <c r="H78" s="116" t="str">
        <f t="shared" si="21"/>
        <v>-</v>
      </c>
      <c r="I78" s="115">
        <v>5975</v>
      </c>
      <c r="J78" s="116">
        <f t="shared" si="22"/>
        <v>-0.31518624641833815</v>
      </c>
      <c r="K78" s="115">
        <v>7930</v>
      </c>
      <c r="L78" s="116">
        <f t="shared" si="25"/>
        <v>0.32719665271966525</v>
      </c>
      <c r="M78" s="115">
        <v>2539</v>
      </c>
      <c r="N78" s="116">
        <f t="shared" si="23"/>
        <v>-0.67982345523329135</v>
      </c>
      <c r="O78" s="116">
        <f t="shared" si="26"/>
        <v>-0.83360639622517851</v>
      </c>
    </row>
    <row r="79" spans="1:16" x14ac:dyDescent="0.25">
      <c r="A79" s="1">
        <v>5</v>
      </c>
      <c r="B79" s="114" t="s">
        <v>79</v>
      </c>
      <c r="C79" s="115">
        <v>9921</v>
      </c>
      <c r="D79" s="116">
        <v>-0.36538092496641716</v>
      </c>
      <c r="E79" s="115">
        <v>0</v>
      </c>
      <c r="F79" s="116">
        <f t="shared" si="20"/>
        <v>-1</v>
      </c>
      <c r="G79" s="115">
        <v>7870</v>
      </c>
      <c r="H79" s="116" t="str">
        <f t="shared" si="21"/>
        <v>-</v>
      </c>
      <c r="I79" s="115">
        <v>5049</v>
      </c>
      <c r="J79" s="116">
        <f t="shared" si="22"/>
        <v>-0.35844980940279547</v>
      </c>
      <c r="K79" s="115">
        <v>4755</v>
      </c>
      <c r="L79" s="116">
        <f t="shared" si="25"/>
        <v>-5.8229352346999441E-2</v>
      </c>
      <c r="M79" s="115">
        <v>2991</v>
      </c>
      <c r="N79" s="116">
        <f t="shared" si="23"/>
        <v>-0.3709779179810726</v>
      </c>
      <c r="O79" s="116">
        <f t="shared" si="26"/>
        <v>-0.6985182945267614</v>
      </c>
    </row>
    <row r="80" spans="1:16" x14ac:dyDescent="0.25">
      <c r="A80" s="1">
        <v>6</v>
      </c>
      <c r="B80" s="114" t="s">
        <v>81</v>
      </c>
      <c r="C80" s="115">
        <v>6720</v>
      </c>
      <c r="D80" s="116">
        <v>-0.70890188434048085</v>
      </c>
      <c r="E80" s="115">
        <v>0</v>
      </c>
      <c r="F80" s="116">
        <f t="shared" si="20"/>
        <v>-1</v>
      </c>
      <c r="G80" s="115">
        <v>3492</v>
      </c>
      <c r="H80" s="116" t="str">
        <f t="shared" si="21"/>
        <v>-</v>
      </c>
      <c r="I80" s="115">
        <v>3205</v>
      </c>
      <c r="J80" s="116">
        <f t="shared" si="22"/>
        <v>-8.2187857961053878E-2</v>
      </c>
      <c r="K80" s="115">
        <v>6156</v>
      </c>
      <c r="L80" s="116">
        <f t="shared" si="25"/>
        <v>0.92074882995319807</v>
      </c>
      <c r="M80" s="115">
        <v>5195</v>
      </c>
      <c r="N80" s="116">
        <f t="shared" si="23"/>
        <v>-0.15610786224821316</v>
      </c>
      <c r="O80" s="116">
        <f t="shared" si="26"/>
        <v>-0.22693452380952384</v>
      </c>
    </row>
    <row r="81" spans="1:16" x14ac:dyDescent="0.25">
      <c r="A81" s="1">
        <v>7</v>
      </c>
      <c r="B81" s="114" t="s">
        <v>83</v>
      </c>
      <c r="C81" s="115">
        <v>10693</v>
      </c>
      <c r="D81" s="116">
        <v>-0.34993008693537597</v>
      </c>
      <c r="E81" s="115">
        <v>0</v>
      </c>
      <c r="F81" s="116">
        <f t="shared" si="20"/>
        <v>-1</v>
      </c>
      <c r="G81" s="115">
        <v>6972</v>
      </c>
      <c r="H81" s="116" t="str">
        <f t="shared" si="21"/>
        <v>-</v>
      </c>
      <c r="I81" s="115">
        <v>8428</v>
      </c>
      <c r="J81" s="116">
        <f t="shared" si="22"/>
        <v>0.20883534136546178</v>
      </c>
      <c r="K81" s="115">
        <v>8185</v>
      </c>
      <c r="L81" s="116">
        <f t="shared" si="25"/>
        <v>-2.8832463217845272E-2</v>
      </c>
      <c r="M81" s="115">
        <v>7798</v>
      </c>
      <c r="N81" s="116">
        <f t="shared" si="23"/>
        <v>-4.7281612706169818E-2</v>
      </c>
      <c r="O81" s="116">
        <f t="shared" si="26"/>
        <v>-0.27073786589357529</v>
      </c>
    </row>
    <row r="82" spans="1:16" x14ac:dyDescent="0.25">
      <c r="A82" s="1">
        <v>8</v>
      </c>
      <c r="B82" s="114" t="s">
        <v>85</v>
      </c>
      <c r="C82" s="115">
        <v>12880</v>
      </c>
      <c r="D82" s="116">
        <v>-0.42725008893632155</v>
      </c>
      <c r="E82" s="115">
        <v>16678</v>
      </c>
      <c r="F82" s="116">
        <f t="shared" si="20"/>
        <v>0.29487577639751561</v>
      </c>
      <c r="G82" s="115">
        <v>18094</v>
      </c>
      <c r="H82" s="116">
        <f t="shared" si="21"/>
        <v>8.490226645880794E-2</v>
      </c>
      <c r="I82" s="115">
        <v>13552</v>
      </c>
      <c r="J82" s="116">
        <f t="shared" si="22"/>
        <v>-0.25102243837736271</v>
      </c>
      <c r="K82" s="115">
        <v>8431</v>
      </c>
      <c r="L82" s="116">
        <f t="shared" si="25"/>
        <v>-0.3778778040141676</v>
      </c>
      <c r="M82" s="115">
        <v>7937</v>
      </c>
      <c r="N82" s="116">
        <f t="shared" si="23"/>
        <v>-5.8593286680109102E-2</v>
      </c>
      <c r="O82" s="116">
        <f t="shared" si="26"/>
        <v>-0.38377329192546583</v>
      </c>
    </row>
    <row r="83" spans="1:16" x14ac:dyDescent="0.25">
      <c r="A83" s="1">
        <v>9</v>
      </c>
      <c r="B83" s="114" t="s">
        <v>87</v>
      </c>
      <c r="C83" s="115">
        <v>9029</v>
      </c>
      <c r="D83" s="116">
        <v>-0.46580286356644185</v>
      </c>
      <c r="E83" s="115">
        <v>5778</v>
      </c>
      <c r="F83" s="116">
        <f t="shared" si="20"/>
        <v>-0.36006202237235574</v>
      </c>
      <c r="G83" s="115">
        <v>10248</v>
      </c>
      <c r="H83" s="116">
        <f t="shared" si="21"/>
        <v>0.77362409138110078</v>
      </c>
      <c r="I83" s="115">
        <v>7224</v>
      </c>
      <c r="J83" s="116">
        <f t="shared" si="22"/>
        <v>-0.29508196721311475</v>
      </c>
      <c r="K83" s="115">
        <v>6609</v>
      </c>
      <c r="L83" s="116">
        <f t="shared" si="25"/>
        <v>-8.5132890365448466E-2</v>
      </c>
      <c r="M83" s="115">
        <v>4531</v>
      </c>
      <c r="N83" s="116">
        <f t="shared" si="23"/>
        <v>-0.31441973067029805</v>
      </c>
      <c r="O83" s="116">
        <f t="shared" si="26"/>
        <v>-0.49817255510023262</v>
      </c>
    </row>
    <row r="84" spans="1:16" x14ac:dyDescent="0.25">
      <c r="A84" s="1">
        <v>10</v>
      </c>
      <c r="B84" s="114" t="s">
        <v>89</v>
      </c>
      <c r="C84" s="115">
        <v>6884</v>
      </c>
      <c r="D84" s="116">
        <v>0.18587424633936256</v>
      </c>
      <c r="E84" s="115">
        <v>6911</v>
      </c>
      <c r="F84" s="116">
        <f t="shared" si="20"/>
        <v>3.9221382916909686E-3</v>
      </c>
      <c r="G84" s="115">
        <v>8620</v>
      </c>
      <c r="H84" s="116">
        <f t="shared" si="21"/>
        <v>0.24728693387353484</v>
      </c>
      <c r="I84" s="115">
        <v>3152</v>
      </c>
      <c r="J84" s="116">
        <f t="shared" si="22"/>
        <v>-0.63433874709976801</v>
      </c>
      <c r="K84" s="115">
        <v>4290</v>
      </c>
      <c r="L84" s="116">
        <f t="shared" si="25"/>
        <v>0.36104060913705593</v>
      </c>
      <c r="M84" s="115">
        <v>6827</v>
      </c>
      <c r="N84" s="116">
        <f>IFERROR(M84/K84-1,"-")</f>
        <v>0.59137529137529143</v>
      </c>
      <c r="O84" s="116">
        <f t="shared" si="26"/>
        <v>-8.2800697269029833E-3</v>
      </c>
    </row>
    <row r="85" spans="1:16" x14ac:dyDescent="0.25">
      <c r="A85" s="1">
        <v>11</v>
      </c>
      <c r="B85" s="114" t="s">
        <v>91</v>
      </c>
      <c r="C85" s="115">
        <v>2534</v>
      </c>
      <c r="D85" s="116">
        <v>-0.43863535666814357</v>
      </c>
      <c r="E85" s="115">
        <v>4984</v>
      </c>
      <c r="F85" s="116">
        <f t="shared" si="20"/>
        <v>0.96685082872928185</v>
      </c>
      <c r="G85" s="115">
        <v>2602</v>
      </c>
      <c r="H85" s="116">
        <f t="shared" si="21"/>
        <v>-0.4779293739967897</v>
      </c>
      <c r="I85" s="115">
        <v>1849</v>
      </c>
      <c r="J85" s="116">
        <f t="shared" si="22"/>
        <v>-0.28939277478862413</v>
      </c>
      <c r="K85" s="115">
        <v>1747</v>
      </c>
      <c r="L85" s="116">
        <f t="shared" si="25"/>
        <v>-5.516495402920496E-2</v>
      </c>
      <c r="M85" s="115"/>
      <c r="N85" s="116"/>
      <c r="O85" s="116"/>
    </row>
    <row r="86" spans="1:16" x14ac:dyDescent="0.25">
      <c r="A86" s="1">
        <v>12</v>
      </c>
      <c r="B86" s="114" t="s">
        <v>93</v>
      </c>
      <c r="C86" s="115">
        <v>2284</v>
      </c>
      <c r="D86" s="116">
        <v>-0.67735555869473085</v>
      </c>
      <c r="E86" s="115">
        <v>3275</v>
      </c>
      <c r="F86" s="116">
        <f t="shared" si="20"/>
        <v>0.43388791593695264</v>
      </c>
      <c r="G86" s="115">
        <v>3577</v>
      </c>
      <c r="H86" s="116">
        <f t="shared" si="21"/>
        <v>9.2213740458015225E-2</v>
      </c>
      <c r="I86" s="115">
        <v>3782</v>
      </c>
      <c r="J86" s="116">
        <f t="shared" si="22"/>
        <v>5.7310595471065096E-2</v>
      </c>
      <c r="K86" s="115">
        <v>2294</v>
      </c>
      <c r="L86" s="116">
        <f t="shared" si="25"/>
        <v>-0.39344262295081966</v>
      </c>
      <c r="M86" s="115"/>
      <c r="N86" s="116"/>
      <c r="O86" s="116"/>
    </row>
    <row r="87" spans="1:16" ht="15.75" x14ac:dyDescent="0.25">
      <c r="B87" s="117" t="s">
        <v>30</v>
      </c>
      <c r="C87" s="118">
        <v>94828</v>
      </c>
      <c r="D87" s="119">
        <v>-0.3614620087806717</v>
      </c>
      <c r="E87" s="118">
        <v>51058</v>
      </c>
      <c r="F87" s="119">
        <f t="shared" si="20"/>
        <v>-0.46157253131986331</v>
      </c>
      <c r="G87" s="118">
        <v>86437</v>
      </c>
      <c r="H87" s="119">
        <f t="shared" si="21"/>
        <v>0.69291785812213558</v>
      </c>
      <c r="I87" s="118">
        <v>57546</v>
      </c>
      <c r="J87" s="119">
        <f t="shared" si="22"/>
        <v>-0.33424343741684692</v>
      </c>
      <c r="K87" s="118">
        <v>60090</v>
      </c>
      <c r="L87" s="119">
        <f t="shared" si="25"/>
        <v>4.4208111771452341E-2</v>
      </c>
      <c r="M87" s="118">
        <v>45454</v>
      </c>
      <c r="N87" s="119">
        <v>-0.18903102642330816</v>
      </c>
      <c r="O87" s="119">
        <v>-0.49501166537051444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  <c r="K90" s="120"/>
      <c r="N90" s="79"/>
      <c r="O90" s="79"/>
    </row>
    <row r="92" spans="1:16" ht="48.75" customHeight="1" thickBot="1" x14ac:dyDescent="0.3">
      <c r="B92" s="270" t="s">
        <v>279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C7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CONCATENATE("var. ",RIGHT(C95,2),"/",RIGHT(C95-1,2))</f>
        <v>var. 19/18</v>
      </c>
      <c r="E96" s="113" t="s">
        <v>69</v>
      </c>
      <c r="F96" s="112" t="str">
        <f>CONCATENATE("var. ",RIGHT(E95,2),"/",RIGHT(E95-1,2))</f>
        <v>var. 20/19</v>
      </c>
      <c r="G96" s="113" t="s">
        <v>69</v>
      </c>
      <c r="H96" s="112" t="str">
        <f>CONCATENATE("var. ",RIGHT(G95,2),"/",RIGHT(G95-1,2))</f>
        <v>var. 21/20</v>
      </c>
      <c r="I96" s="113" t="s">
        <v>69</v>
      </c>
      <c r="J96" s="112" t="s">
        <v>136</v>
      </c>
      <c r="K96" s="113" t="s">
        <v>69</v>
      </c>
      <c r="L96" s="112" t="s">
        <v>251</v>
      </c>
      <c r="M96" s="113" t="s">
        <v>69</v>
      </c>
      <c r="N96" s="112" t="s">
        <v>275</v>
      </c>
      <c r="O96" s="112" t="s">
        <v>276</v>
      </c>
    </row>
    <row r="97" spans="2:15" x14ac:dyDescent="0.25">
      <c r="B97" s="114" t="s">
        <v>71</v>
      </c>
      <c r="C97" s="115">
        <v>148535</v>
      </c>
      <c r="D97" s="116">
        <v>-0.15934687871413211</v>
      </c>
      <c r="E97" s="115">
        <v>154990</v>
      </c>
      <c r="F97" s="116">
        <f t="shared" ref="F97:F109" si="27">IFERROR(E97/C97-1,"-")</f>
        <v>4.3457770895748427E-2</v>
      </c>
      <c r="G97" s="115">
        <v>18536</v>
      </c>
      <c r="H97" s="116">
        <f t="shared" ref="H97:H109" si="28">IFERROR(G97/E97-1,"-")</f>
        <v>-0.88040518743144713</v>
      </c>
      <c r="I97" s="115">
        <v>110611</v>
      </c>
      <c r="J97" s="116">
        <f t="shared" ref="J97:J109" si="29">IFERROR(I97/G97-1,"-")</f>
        <v>4.9673608113940437</v>
      </c>
      <c r="K97" s="115">
        <v>156236</v>
      </c>
      <c r="L97" s="116">
        <f t="shared" ref="L97:L109" si="30">IFERROR(K97/I97-1,"-")</f>
        <v>0.41248157958973342</v>
      </c>
      <c r="M97" s="115">
        <v>168765</v>
      </c>
      <c r="N97" s="116">
        <f t="shared" ref="N97:N105" si="31">IFERROR(M97/K97-1,"-")</f>
        <v>8.0192785273560441E-2</v>
      </c>
      <c r="O97" s="116">
        <f t="shared" ref="O97" si="32">M97/C97-1</f>
        <v>0.13619685595987474</v>
      </c>
    </row>
    <row r="98" spans="2:15" x14ac:dyDescent="0.25">
      <c r="B98" s="114" t="s">
        <v>73</v>
      </c>
      <c r="C98" s="115">
        <v>138908</v>
      </c>
      <c r="D98" s="116">
        <v>-0.12120253564966532</v>
      </c>
      <c r="E98" s="115">
        <v>168403</v>
      </c>
      <c r="F98" s="116">
        <f t="shared" si="27"/>
        <v>0.21233478273389572</v>
      </c>
      <c r="G98" s="115">
        <v>12334</v>
      </c>
      <c r="H98" s="116">
        <f t="shared" si="28"/>
        <v>-0.92675902448293679</v>
      </c>
      <c r="I98" s="115">
        <v>137218</v>
      </c>
      <c r="J98" s="116">
        <f t="shared" si="29"/>
        <v>10.125182422571752</v>
      </c>
      <c r="K98" s="115">
        <v>151743</v>
      </c>
      <c r="L98" s="116">
        <f t="shared" si="30"/>
        <v>0.10585345945867153</v>
      </c>
      <c r="M98" s="115">
        <v>163400</v>
      </c>
      <c r="N98" s="116">
        <f t="shared" si="31"/>
        <v>7.6820677065828402E-2</v>
      </c>
      <c r="O98" s="116">
        <f>IFERROR(M98/C98-1,"-")</f>
        <v>0.17631813862412526</v>
      </c>
    </row>
    <row r="99" spans="2:15" x14ac:dyDescent="0.25">
      <c r="B99" s="114" t="s">
        <v>75</v>
      </c>
      <c r="C99" s="115">
        <v>139598</v>
      </c>
      <c r="D99" s="116">
        <v>-0.14624182007216679</v>
      </c>
      <c r="E99" s="115">
        <v>80146</v>
      </c>
      <c r="F99" s="116">
        <f t="shared" si="27"/>
        <v>-0.42588002693448335</v>
      </c>
      <c r="G99" s="115">
        <v>15162</v>
      </c>
      <c r="H99" s="116">
        <f t="shared" si="28"/>
        <v>-0.81082025303820526</v>
      </c>
      <c r="I99" s="115">
        <v>144147</v>
      </c>
      <c r="J99" s="116">
        <f t="shared" si="29"/>
        <v>8.5071230708349823</v>
      </c>
      <c r="K99" s="115">
        <v>139689</v>
      </c>
      <c r="L99" s="116">
        <f t="shared" si="30"/>
        <v>-3.0926762263522645E-2</v>
      </c>
      <c r="M99" s="115">
        <v>169538</v>
      </c>
      <c r="N99" s="116">
        <f t="shared" si="31"/>
        <v>0.21368182176119799</v>
      </c>
      <c r="O99" s="116">
        <f t="shared" ref="O99:O108" si="33">IFERROR(M99/C99-1,"-")</f>
        <v>0.21447298671900739</v>
      </c>
    </row>
    <row r="100" spans="2:15" x14ac:dyDescent="0.25">
      <c r="B100" s="114" t="s">
        <v>77</v>
      </c>
      <c r="C100" s="115">
        <v>119665</v>
      </c>
      <c r="D100" s="116">
        <v>-0.14605514800331121</v>
      </c>
      <c r="E100" s="115">
        <v>0</v>
      </c>
      <c r="F100" s="116">
        <f t="shared" si="27"/>
        <v>-1</v>
      </c>
      <c r="G100" s="115">
        <v>11798</v>
      </c>
      <c r="H100" s="116" t="str">
        <f t="shared" si="28"/>
        <v>-</v>
      </c>
      <c r="I100" s="115">
        <v>143925</v>
      </c>
      <c r="J100" s="116">
        <f t="shared" si="29"/>
        <v>11.199101542634345</v>
      </c>
      <c r="K100" s="115">
        <v>133479</v>
      </c>
      <c r="L100" s="116">
        <f t="shared" si="30"/>
        <v>-7.25794684731631E-2</v>
      </c>
      <c r="M100" s="115">
        <v>149421</v>
      </c>
      <c r="N100" s="116">
        <f t="shared" si="31"/>
        <v>0.11943451778931524</v>
      </c>
      <c r="O100" s="116">
        <f t="shared" si="33"/>
        <v>0.24866084485856343</v>
      </c>
    </row>
    <row r="101" spans="2:15" x14ac:dyDescent="0.25">
      <c r="B101" s="114" t="s">
        <v>79</v>
      </c>
      <c r="C101" s="115">
        <v>109960</v>
      </c>
      <c r="D101" s="116">
        <v>-0.25873993879009316</v>
      </c>
      <c r="E101" s="115">
        <v>0</v>
      </c>
      <c r="F101" s="116">
        <f t="shared" si="27"/>
        <v>-1</v>
      </c>
      <c r="G101" s="115">
        <v>13708</v>
      </c>
      <c r="H101" s="116" t="str">
        <f t="shared" si="28"/>
        <v>-</v>
      </c>
      <c r="I101" s="115">
        <v>118400</v>
      </c>
      <c r="J101" s="116">
        <f t="shared" si="29"/>
        <v>7.6372920922089289</v>
      </c>
      <c r="K101" s="115">
        <v>132335</v>
      </c>
      <c r="L101" s="116">
        <f t="shared" si="30"/>
        <v>0.11769425675675671</v>
      </c>
      <c r="M101" s="115">
        <v>153273</v>
      </c>
      <c r="N101" s="116">
        <f t="shared" si="31"/>
        <v>0.15821966977745872</v>
      </c>
      <c r="O101" s="116">
        <f t="shared" si="33"/>
        <v>0.39389778101127693</v>
      </c>
    </row>
    <row r="102" spans="2:15" x14ac:dyDescent="0.25">
      <c r="B102" s="114" t="s">
        <v>81</v>
      </c>
      <c r="C102" s="115">
        <v>129550</v>
      </c>
      <c r="D102" s="116">
        <v>-6.345109776110236E-2</v>
      </c>
      <c r="E102" s="115">
        <v>0</v>
      </c>
      <c r="F102" s="116">
        <f t="shared" si="27"/>
        <v>-1</v>
      </c>
      <c r="G102" s="115">
        <v>11596</v>
      </c>
      <c r="H102" s="116" t="str">
        <f t="shared" si="28"/>
        <v>-</v>
      </c>
      <c r="I102" s="115">
        <v>125009</v>
      </c>
      <c r="J102" s="116">
        <f t="shared" si="29"/>
        <v>9.7803552949292865</v>
      </c>
      <c r="K102" s="115">
        <v>130573</v>
      </c>
      <c r="L102" s="116">
        <f t="shared" si="30"/>
        <v>4.4508795366733578E-2</v>
      </c>
      <c r="M102" s="115">
        <v>147800</v>
      </c>
      <c r="N102" s="116">
        <f t="shared" si="31"/>
        <v>0.13193386075222291</v>
      </c>
      <c r="O102" s="116">
        <f t="shared" si="33"/>
        <v>0.14087225009648785</v>
      </c>
    </row>
    <row r="103" spans="2:15" x14ac:dyDescent="0.25">
      <c r="B103" s="114" t="s">
        <v>83</v>
      </c>
      <c r="C103" s="115">
        <v>158275</v>
      </c>
      <c r="D103" s="116">
        <v>-5.4865850964093577E-2</v>
      </c>
      <c r="E103" s="115">
        <v>0</v>
      </c>
      <c r="F103" s="116">
        <f t="shared" si="27"/>
        <v>-1</v>
      </c>
      <c r="G103" s="115">
        <v>42751</v>
      </c>
      <c r="H103" s="116" t="str">
        <f t="shared" si="28"/>
        <v>-</v>
      </c>
      <c r="I103" s="115">
        <v>142649</v>
      </c>
      <c r="J103" s="116">
        <f t="shared" si="29"/>
        <v>2.3367406610371688</v>
      </c>
      <c r="K103" s="115">
        <v>150081</v>
      </c>
      <c r="L103" s="116">
        <f t="shared" si="30"/>
        <v>5.2099909568240843E-2</v>
      </c>
      <c r="M103" s="115">
        <v>158620</v>
      </c>
      <c r="N103" s="116">
        <f t="shared" si="31"/>
        <v>5.6895942857523529E-2</v>
      </c>
      <c r="O103" s="116">
        <f t="shared" si="33"/>
        <v>2.1797504343705754E-3</v>
      </c>
    </row>
    <row r="104" spans="2:15" x14ac:dyDescent="0.25">
      <c r="B104" s="114" t="s">
        <v>85</v>
      </c>
      <c r="C104" s="115">
        <v>154761</v>
      </c>
      <c r="D104" s="116">
        <v>-8.9110717417790308E-2</v>
      </c>
      <c r="E104" s="115">
        <v>35781</v>
      </c>
      <c r="F104" s="116">
        <f t="shared" si="27"/>
        <v>-0.7687983406672223</v>
      </c>
      <c r="G104" s="115">
        <v>62119</v>
      </c>
      <c r="H104" s="116">
        <f t="shared" si="28"/>
        <v>0.73608898577457316</v>
      </c>
      <c r="I104" s="115">
        <v>156262</v>
      </c>
      <c r="J104" s="116">
        <f t="shared" si="29"/>
        <v>1.5155266504612115</v>
      </c>
      <c r="K104" s="115">
        <v>164834</v>
      </c>
      <c r="L104" s="116">
        <f t="shared" si="30"/>
        <v>5.4856587014117331E-2</v>
      </c>
      <c r="M104" s="115">
        <v>161517</v>
      </c>
      <c r="N104" s="116">
        <f t="shared" si="31"/>
        <v>-2.012327553781379E-2</v>
      </c>
      <c r="O104" s="116">
        <f t="shared" si="33"/>
        <v>4.3654409056545163E-2</v>
      </c>
    </row>
    <row r="105" spans="2:15" x14ac:dyDescent="0.25">
      <c r="B105" s="114" t="s">
        <v>87</v>
      </c>
      <c r="C105" s="115">
        <v>137937</v>
      </c>
      <c r="D105" s="116">
        <v>-7.9370482349878868E-2</v>
      </c>
      <c r="E105" s="115">
        <v>12376</v>
      </c>
      <c r="F105" s="116">
        <f t="shared" si="27"/>
        <v>-0.91027788048166913</v>
      </c>
      <c r="G105" s="115">
        <v>71356</v>
      </c>
      <c r="H105" s="116">
        <f t="shared" si="28"/>
        <v>4.7656755009696186</v>
      </c>
      <c r="I105" s="115">
        <v>123782</v>
      </c>
      <c r="J105" s="116">
        <f t="shared" si="29"/>
        <v>0.73471046583328659</v>
      </c>
      <c r="K105" s="115">
        <v>138541</v>
      </c>
      <c r="L105" s="116">
        <f t="shared" si="30"/>
        <v>0.11923381428640667</v>
      </c>
      <c r="M105" s="115">
        <v>134625</v>
      </c>
      <c r="N105" s="116">
        <f t="shared" si="31"/>
        <v>-2.8266000678499492E-2</v>
      </c>
      <c r="O105" s="116">
        <f t="shared" si="33"/>
        <v>-2.4010961525913976E-2</v>
      </c>
    </row>
    <row r="106" spans="2:15" x14ac:dyDescent="0.25">
      <c r="B106" s="114" t="s">
        <v>89</v>
      </c>
      <c r="C106" s="115">
        <v>146800</v>
      </c>
      <c r="D106" s="116">
        <v>-8.7314416453209365E-2</v>
      </c>
      <c r="E106" s="115">
        <v>15012</v>
      </c>
      <c r="F106" s="116">
        <f t="shared" si="27"/>
        <v>-0.89773841961852863</v>
      </c>
      <c r="G106" s="115">
        <v>123665</v>
      </c>
      <c r="H106" s="116">
        <f t="shared" si="28"/>
        <v>7.2377431388222764</v>
      </c>
      <c r="I106" s="115">
        <v>148245</v>
      </c>
      <c r="J106" s="116">
        <f t="shared" si="29"/>
        <v>0.19876278656046575</v>
      </c>
      <c r="K106" s="115">
        <v>163070</v>
      </c>
      <c r="L106" s="116">
        <f t="shared" si="30"/>
        <v>0.10000337279503535</v>
      </c>
      <c r="M106" s="115">
        <v>166146</v>
      </c>
      <c r="N106" s="116">
        <f>IFERROR(M106/K106-1,"-")</f>
        <v>1.8863064941436303E-2</v>
      </c>
      <c r="O106" s="116">
        <f t="shared" si="33"/>
        <v>0.13178474114441419</v>
      </c>
    </row>
    <row r="107" spans="2:15" x14ac:dyDescent="0.25">
      <c r="B107" s="114" t="s">
        <v>91</v>
      </c>
      <c r="C107" s="115">
        <v>138429</v>
      </c>
      <c r="D107" s="116">
        <v>-2.1571801160579884E-2</v>
      </c>
      <c r="E107" s="115">
        <v>24493</v>
      </c>
      <c r="F107" s="116">
        <f t="shared" si="27"/>
        <v>-0.82306453127596102</v>
      </c>
      <c r="G107" s="115">
        <v>133212</v>
      </c>
      <c r="H107" s="116">
        <f t="shared" si="28"/>
        <v>4.4387784264892014</v>
      </c>
      <c r="I107" s="115">
        <v>149094</v>
      </c>
      <c r="J107" s="116">
        <f t="shared" si="29"/>
        <v>0.11922349337897487</v>
      </c>
      <c r="K107" s="115">
        <v>159961</v>
      </c>
      <c r="L107" s="116">
        <f t="shared" si="30"/>
        <v>7.2886903564194361E-2</v>
      </c>
      <c r="M107" s="115"/>
      <c r="N107" s="116"/>
      <c r="O107" s="116"/>
    </row>
    <row r="108" spans="2:15" x14ac:dyDescent="0.25">
      <c r="B108" s="114" t="s">
        <v>93</v>
      </c>
      <c r="C108" s="115">
        <v>141432</v>
      </c>
      <c r="D108" s="116">
        <v>-1.3097572378566569E-2</v>
      </c>
      <c r="E108" s="115">
        <v>28687</v>
      </c>
      <c r="F108" s="116">
        <f t="shared" si="27"/>
        <v>-0.79716754341308893</v>
      </c>
      <c r="G108" s="115">
        <v>116759</v>
      </c>
      <c r="H108" s="116">
        <f t="shared" si="28"/>
        <v>3.0701014396765087</v>
      </c>
      <c r="I108" s="115">
        <v>148556</v>
      </c>
      <c r="J108" s="116">
        <f t="shared" si="29"/>
        <v>0.27233018439692014</v>
      </c>
      <c r="K108" s="115">
        <v>152113</v>
      </c>
      <c r="L108" s="116">
        <f t="shared" si="30"/>
        <v>2.3943832628773087E-2</v>
      </c>
      <c r="M108" s="115"/>
      <c r="N108" s="116"/>
      <c r="O108" s="116"/>
    </row>
    <row r="109" spans="2:15" ht="15.75" x14ac:dyDescent="0.25">
      <c r="B109" s="117" t="s">
        <v>30</v>
      </c>
      <c r="C109" s="118">
        <v>1663850</v>
      </c>
      <c r="D109" s="119">
        <v>-0.10444298759778547</v>
      </c>
      <c r="E109" s="118">
        <v>533590</v>
      </c>
      <c r="F109" s="119">
        <f t="shared" si="27"/>
        <v>-0.67930402380022237</v>
      </c>
      <c r="G109" s="118">
        <v>632996</v>
      </c>
      <c r="H109" s="119">
        <f t="shared" si="28"/>
        <v>0.18629659476377003</v>
      </c>
      <c r="I109" s="118">
        <v>1647898</v>
      </c>
      <c r="J109" s="119">
        <f t="shared" si="29"/>
        <v>1.6033308267350819</v>
      </c>
      <c r="K109" s="118">
        <v>1772655</v>
      </c>
      <c r="L109" s="119">
        <f t="shared" si="30"/>
        <v>7.5706748840037363E-2</v>
      </c>
      <c r="M109" s="118">
        <v>1573105</v>
      </c>
      <c r="N109" s="119">
        <v>7.7040574949283958E-2</v>
      </c>
      <c r="O109" s="119">
        <v>0.13664559472654769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  <c r="K112" s="120"/>
      <c r="N112" s="79"/>
      <c r="O112" s="79"/>
    </row>
    <row r="114" spans="1:16" ht="48.75" customHeight="1" thickBot="1" x14ac:dyDescent="0.3">
      <c r="B114" s="270" t="s">
        <v>280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C7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CONCATENATE("var. ",RIGHT(C117,2),"/",RIGHT(C117-1,2))</f>
        <v>var. 19/18</v>
      </c>
      <c r="E118" s="113" t="s">
        <v>69</v>
      </c>
      <c r="F118" s="112" t="str">
        <f>CONCATENATE("var. ",RIGHT(E117,2),"/",RIGHT(E117-1,2))</f>
        <v>var. 20/19</v>
      </c>
      <c r="G118" s="113" t="s">
        <v>69</v>
      </c>
      <c r="H118" s="112" t="str">
        <f>CONCATENATE("var. ",RIGHT(G117,2),"/",RIGHT(G117-1,2))</f>
        <v>var. 21/20</v>
      </c>
      <c r="I118" s="113" t="s">
        <v>69</v>
      </c>
      <c r="J118" s="112" t="s">
        <v>136</v>
      </c>
      <c r="K118" s="113" t="s">
        <v>69</v>
      </c>
      <c r="L118" s="112" t="s">
        <v>251</v>
      </c>
      <c r="M118" s="113" t="s">
        <v>69</v>
      </c>
      <c r="N118" s="112" t="s">
        <v>275</v>
      </c>
      <c r="O118" s="112" t="s">
        <v>276</v>
      </c>
    </row>
    <row r="119" spans="1:16" x14ac:dyDescent="0.25">
      <c r="B119" s="114" t="s">
        <v>71</v>
      </c>
      <c r="C119" s="115">
        <v>69125</v>
      </c>
      <c r="D119" s="116">
        <v>-0.23616252472457655</v>
      </c>
      <c r="E119" s="115">
        <v>75091</v>
      </c>
      <c r="F119" s="116">
        <f t="shared" ref="F119:F131" si="34">IFERROR(E119/C119-1,"-")</f>
        <v>8.6307414104882518E-2</v>
      </c>
      <c r="G119" s="115">
        <v>774</v>
      </c>
      <c r="H119" s="116">
        <f t="shared" ref="H119:H131" si="35">IFERROR(G119/E119-1,"-")</f>
        <v>-0.98969250642553697</v>
      </c>
      <c r="I119" s="115">
        <v>36008</v>
      </c>
      <c r="J119" s="116">
        <f t="shared" ref="J119:J131" si="36">IFERROR(I119/G119-1,"-")</f>
        <v>45.521963824289408</v>
      </c>
      <c r="K119" s="115">
        <v>59113</v>
      </c>
      <c r="L119" s="116">
        <f t="shared" ref="L119:L131" si="37">IFERROR(K119/I119-1,"-")</f>
        <v>0.64166296378582532</v>
      </c>
      <c r="M119" s="115">
        <v>66871</v>
      </c>
      <c r="N119" s="116">
        <f t="shared" ref="N119:N127" si="38">IFERROR(M119/K119-1,"-")</f>
        <v>0.13124016713751629</v>
      </c>
      <c r="O119" s="116">
        <f t="shared" ref="O119" si="39">M119/C119-1</f>
        <v>-3.2607594936708839E-2</v>
      </c>
    </row>
    <row r="120" spans="1:16" x14ac:dyDescent="0.25">
      <c r="B120" s="114" t="s">
        <v>73</v>
      </c>
      <c r="C120" s="115">
        <v>65257</v>
      </c>
      <c r="D120" s="116">
        <v>-0.16693900477442747</v>
      </c>
      <c r="E120" s="115">
        <v>81036</v>
      </c>
      <c r="F120" s="116">
        <f t="shared" si="34"/>
        <v>0.24179781479381512</v>
      </c>
      <c r="G120" s="115">
        <v>344</v>
      </c>
      <c r="H120" s="116">
        <f t="shared" si="35"/>
        <v>-0.99575497309837602</v>
      </c>
      <c r="I120" s="115">
        <v>53181</v>
      </c>
      <c r="J120" s="116">
        <f t="shared" si="36"/>
        <v>153.59593023255815</v>
      </c>
      <c r="K120" s="115">
        <v>57709</v>
      </c>
      <c r="L120" s="116">
        <f t="shared" si="37"/>
        <v>8.5143190237114696E-2</v>
      </c>
      <c r="M120" s="115">
        <v>68185</v>
      </c>
      <c r="N120" s="116">
        <f t="shared" si="38"/>
        <v>0.18153147689268567</v>
      </c>
      <c r="O120" s="116">
        <f>IFERROR(M120/C120-1,"-")</f>
        <v>4.4868749712674516E-2</v>
      </c>
    </row>
    <row r="121" spans="1:16" x14ac:dyDescent="0.25">
      <c r="B121" s="114" t="s">
        <v>75</v>
      </c>
      <c r="C121" s="115">
        <v>63093</v>
      </c>
      <c r="D121" s="116">
        <v>-0.21197776806344848</v>
      </c>
      <c r="E121" s="115">
        <v>42067</v>
      </c>
      <c r="F121" s="116">
        <f t="shared" si="34"/>
        <v>-0.33325408523925004</v>
      </c>
      <c r="G121" s="115">
        <v>248</v>
      </c>
      <c r="H121" s="116">
        <f t="shared" si="35"/>
        <v>-0.99410464259395726</v>
      </c>
      <c r="I121" s="115">
        <v>65273</v>
      </c>
      <c r="J121" s="116">
        <f t="shared" si="36"/>
        <v>262.19758064516128</v>
      </c>
      <c r="K121" s="115">
        <v>46927</v>
      </c>
      <c r="L121" s="116">
        <f t="shared" si="37"/>
        <v>-0.28106567799855986</v>
      </c>
      <c r="M121" s="115">
        <v>62209</v>
      </c>
      <c r="N121" s="116">
        <f t="shared" si="38"/>
        <v>0.3256547403413812</v>
      </c>
      <c r="O121" s="116">
        <f t="shared" ref="O121:O130" si="40">IFERROR(M121/C121-1,"-")</f>
        <v>-1.4011063033934068E-2</v>
      </c>
    </row>
    <row r="122" spans="1:16" x14ac:dyDescent="0.25">
      <c r="B122" s="114" t="s">
        <v>77</v>
      </c>
      <c r="C122" s="115">
        <v>53985</v>
      </c>
      <c r="D122" s="116">
        <v>-0.24549266247379453</v>
      </c>
      <c r="E122" s="115">
        <v>0</v>
      </c>
      <c r="F122" s="116">
        <f t="shared" si="34"/>
        <v>-1</v>
      </c>
      <c r="G122" s="115">
        <v>89</v>
      </c>
      <c r="H122" s="116" t="str">
        <f t="shared" si="35"/>
        <v>-</v>
      </c>
      <c r="I122" s="115">
        <v>69119</v>
      </c>
      <c r="J122" s="116">
        <f t="shared" si="36"/>
        <v>775.61797752808991</v>
      </c>
      <c r="K122" s="115">
        <v>48951</v>
      </c>
      <c r="L122" s="116">
        <f t="shared" si="37"/>
        <v>-0.29178662885747764</v>
      </c>
      <c r="M122" s="115">
        <v>65140</v>
      </c>
      <c r="N122" s="116">
        <f t="shared" si="38"/>
        <v>0.33071847357561635</v>
      </c>
      <c r="O122" s="116">
        <f t="shared" si="40"/>
        <v>0.20663147170510321</v>
      </c>
    </row>
    <row r="123" spans="1:16" x14ac:dyDescent="0.25">
      <c r="B123" s="114" t="s">
        <v>79</v>
      </c>
      <c r="C123" s="115">
        <v>56905</v>
      </c>
      <c r="D123" s="116">
        <v>-0.3616508121690748</v>
      </c>
      <c r="E123" s="115">
        <v>0</v>
      </c>
      <c r="F123" s="116">
        <f t="shared" si="34"/>
        <v>-1</v>
      </c>
      <c r="G123" s="115">
        <v>167</v>
      </c>
      <c r="H123" s="116" t="str">
        <f t="shared" si="35"/>
        <v>-</v>
      </c>
      <c r="I123" s="115">
        <v>59127</v>
      </c>
      <c r="J123" s="116">
        <f t="shared" si="36"/>
        <v>353.05389221556885</v>
      </c>
      <c r="K123" s="115">
        <v>59272</v>
      </c>
      <c r="L123" s="116">
        <f t="shared" si="37"/>
        <v>2.4523483349401243E-3</v>
      </c>
      <c r="M123" s="115">
        <v>74566</v>
      </c>
      <c r="N123" s="116">
        <f t="shared" si="38"/>
        <v>0.2580307733837226</v>
      </c>
      <c r="O123" s="116">
        <f t="shared" si="40"/>
        <v>0.31035937088129328</v>
      </c>
    </row>
    <row r="124" spans="1:16" x14ac:dyDescent="0.25">
      <c r="B124" s="114" t="s">
        <v>81</v>
      </c>
      <c r="C124" s="115">
        <v>78804</v>
      </c>
      <c r="D124" s="116">
        <v>-4.0263061746437678E-2</v>
      </c>
      <c r="E124" s="115">
        <v>0</v>
      </c>
      <c r="F124" s="116">
        <f t="shared" si="34"/>
        <v>-1</v>
      </c>
      <c r="G124" s="115">
        <v>488</v>
      </c>
      <c r="H124" s="116" t="str">
        <f t="shared" si="35"/>
        <v>-</v>
      </c>
      <c r="I124" s="115">
        <v>59135</v>
      </c>
      <c r="J124" s="116">
        <f t="shared" si="36"/>
        <v>120.17827868852459</v>
      </c>
      <c r="K124" s="115">
        <v>59708</v>
      </c>
      <c r="L124" s="116">
        <f t="shared" si="37"/>
        <v>9.689693075167094E-3</v>
      </c>
      <c r="M124" s="115">
        <v>77243</v>
      </c>
      <c r="N124" s="116">
        <f t="shared" si="38"/>
        <v>0.293679238962953</v>
      </c>
      <c r="O124" s="116">
        <f t="shared" si="40"/>
        <v>-1.9808639155372787E-2</v>
      </c>
    </row>
    <row r="125" spans="1:16" x14ac:dyDescent="0.25">
      <c r="B125" s="114" t="s">
        <v>83</v>
      </c>
      <c r="C125" s="115">
        <v>85109</v>
      </c>
      <c r="D125" s="116">
        <v>-0.14872271899817957</v>
      </c>
      <c r="E125" s="115">
        <v>0</v>
      </c>
      <c r="F125" s="116">
        <f t="shared" si="34"/>
        <v>-1</v>
      </c>
      <c r="G125" s="115">
        <v>4225</v>
      </c>
      <c r="H125" s="116" t="str">
        <f t="shared" si="35"/>
        <v>-</v>
      </c>
      <c r="I125" s="115">
        <v>64510</v>
      </c>
      <c r="J125" s="116">
        <f t="shared" si="36"/>
        <v>14.268639053254438</v>
      </c>
      <c r="K125" s="115">
        <v>67918</v>
      </c>
      <c r="L125" s="116">
        <f t="shared" si="37"/>
        <v>5.282901875678192E-2</v>
      </c>
      <c r="M125" s="115">
        <v>76495</v>
      </c>
      <c r="N125" s="116">
        <f t="shared" si="38"/>
        <v>0.12628463735681272</v>
      </c>
      <c r="O125" s="116">
        <f t="shared" si="40"/>
        <v>-0.10121138774982674</v>
      </c>
    </row>
    <row r="126" spans="1:16" x14ac:dyDescent="0.25">
      <c r="B126" s="114" t="s">
        <v>85</v>
      </c>
      <c r="C126" s="115">
        <v>87508</v>
      </c>
      <c r="D126" s="116">
        <v>-0.15375986384032181</v>
      </c>
      <c r="E126" s="115">
        <v>2044</v>
      </c>
      <c r="F126" s="116">
        <f t="shared" si="34"/>
        <v>-0.97664213557617585</v>
      </c>
      <c r="G126" s="115">
        <v>14623</v>
      </c>
      <c r="H126" s="116">
        <f t="shared" si="35"/>
        <v>6.154109589041096</v>
      </c>
      <c r="I126" s="115">
        <v>78894</v>
      </c>
      <c r="J126" s="116">
        <f t="shared" si="36"/>
        <v>4.3951993434999661</v>
      </c>
      <c r="K126" s="115">
        <v>76684</v>
      </c>
      <c r="L126" s="116">
        <f t="shared" si="37"/>
        <v>-2.8012269627601616E-2</v>
      </c>
      <c r="M126" s="115">
        <v>82370</v>
      </c>
      <c r="N126" s="116">
        <f t="shared" si="38"/>
        <v>7.4148453393145797E-2</v>
      </c>
      <c r="O126" s="116">
        <f t="shared" si="40"/>
        <v>-5.8714631805092066E-2</v>
      </c>
    </row>
    <row r="127" spans="1:16" x14ac:dyDescent="0.25">
      <c r="B127" s="114" t="s">
        <v>87</v>
      </c>
      <c r="C127" s="115">
        <v>76931</v>
      </c>
      <c r="D127" s="116">
        <v>-0.1412896672582572</v>
      </c>
      <c r="E127" s="115">
        <v>1376</v>
      </c>
      <c r="F127" s="116">
        <f t="shared" si="34"/>
        <v>-0.9821138422742457</v>
      </c>
      <c r="G127" s="115">
        <v>20858</v>
      </c>
      <c r="H127" s="116">
        <f t="shared" si="35"/>
        <v>14.158430232558139</v>
      </c>
      <c r="I127" s="115">
        <v>60744</v>
      </c>
      <c r="J127" s="116">
        <f t="shared" si="36"/>
        <v>1.9122638795665932</v>
      </c>
      <c r="K127" s="115">
        <v>69941</v>
      </c>
      <c r="L127" s="116">
        <f t="shared" si="37"/>
        <v>0.15140590017121025</v>
      </c>
      <c r="M127" s="115">
        <v>69701</v>
      </c>
      <c r="N127" s="116">
        <f t="shared" si="38"/>
        <v>-3.4314636622295724E-3</v>
      </c>
      <c r="O127" s="116">
        <f t="shared" si="40"/>
        <v>-9.3980320027037267E-2</v>
      </c>
    </row>
    <row r="128" spans="1:16" x14ac:dyDescent="0.25">
      <c r="A128" s="120"/>
      <c r="B128" s="114" t="s">
        <v>89</v>
      </c>
      <c r="C128" s="115">
        <v>77126</v>
      </c>
      <c r="D128" s="116">
        <v>-0.12016883413187318</v>
      </c>
      <c r="E128" s="115">
        <v>2708</v>
      </c>
      <c r="F128" s="116">
        <f t="shared" si="34"/>
        <v>-0.9648886238103882</v>
      </c>
      <c r="G128" s="115">
        <v>49641</v>
      </c>
      <c r="H128" s="116">
        <f t="shared" si="35"/>
        <v>17.331240768094535</v>
      </c>
      <c r="I128" s="115">
        <v>74615</v>
      </c>
      <c r="J128" s="116">
        <f t="shared" si="36"/>
        <v>0.50309220201043492</v>
      </c>
      <c r="K128" s="115">
        <v>76376</v>
      </c>
      <c r="L128" s="116">
        <f t="shared" si="37"/>
        <v>2.3601152583260676E-2</v>
      </c>
      <c r="M128" s="115">
        <v>81903</v>
      </c>
      <c r="N128" s="116">
        <f>IFERROR(M128/K128-1,"-")</f>
        <v>7.2365664606682811E-2</v>
      </c>
      <c r="O128" s="116">
        <f t="shared" si="40"/>
        <v>6.1937608588543469E-2</v>
      </c>
    </row>
    <row r="129" spans="2:16" x14ac:dyDescent="0.25">
      <c r="B129" s="114" t="s">
        <v>91</v>
      </c>
      <c r="C129" s="115">
        <v>66892</v>
      </c>
      <c r="D129" s="116">
        <v>-7.0415097486068445E-2</v>
      </c>
      <c r="E129" s="115">
        <v>10487</v>
      </c>
      <c r="F129" s="116">
        <f t="shared" si="34"/>
        <v>-0.84322489983854565</v>
      </c>
      <c r="G129" s="115">
        <v>52715</v>
      </c>
      <c r="H129" s="116">
        <f t="shared" si="35"/>
        <v>4.02669972346715</v>
      </c>
      <c r="I129" s="115">
        <v>58033</v>
      </c>
      <c r="J129" s="116">
        <f t="shared" si="36"/>
        <v>0.10088210186853841</v>
      </c>
      <c r="K129" s="115">
        <v>64734</v>
      </c>
      <c r="L129" s="116">
        <f t="shared" si="37"/>
        <v>0.11546878500163693</v>
      </c>
      <c r="M129" s="115"/>
      <c r="N129" s="116"/>
      <c r="O129" s="116"/>
    </row>
    <row r="130" spans="2:16" x14ac:dyDescent="0.25">
      <c r="B130" s="114" t="s">
        <v>93</v>
      </c>
      <c r="C130" s="115">
        <v>66981</v>
      </c>
      <c r="D130" s="116">
        <v>-1.6980245971411012E-2</v>
      </c>
      <c r="E130" s="115">
        <v>8843</v>
      </c>
      <c r="F130" s="116">
        <f t="shared" si="34"/>
        <v>-0.86797748615278958</v>
      </c>
      <c r="G130" s="115">
        <v>38812</v>
      </c>
      <c r="H130" s="116">
        <f t="shared" si="35"/>
        <v>3.3890082551170417</v>
      </c>
      <c r="I130" s="115">
        <v>61422</v>
      </c>
      <c r="J130" s="116">
        <f t="shared" si="36"/>
        <v>0.582551788106771</v>
      </c>
      <c r="K130" s="115">
        <v>58399</v>
      </c>
      <c r="L130" s="116">
        <f t="shared" si="37"/>
        <v>-4.921689296994558E-2</v>
      </c>
      <c r="M130" s="115"/>
      <c r="N130" s="116"/>
      <c r="O130" s="116"/>
    </row>
    <row r="131" spans="2:16" ht="15.75" x14ac:dyDescent="0.25">
      <c r="B131" s="117" t="s">
        <v>30</v>
      </c>
      <c r="C131" s="118">
        <v>847716</v>
      </c>
      <c r="D131" s="119">
        <v>-0.1626933957046004</v>
      </c>
      <c r="E131" s="118">
        <v>226701</v>
      </c>
      <c r="F131" s="119">
        <f t="shared" si="34"/>
        <v>-0.73257435273133931</v>
      </c>
      <c r="G131" s="118">
        <v>182984</v>
      </c>
      <c r="H131" s="119">
        <f t="shared" si="35"/>
        <v>-0.19283990807274776</v>
      </c>
      <c r="I131" s="118">
        <v>740061</v>
      </c>
      <c r="J131" s="119">
        <f t="shared" si="36"/>
        <v>3.0444027893149128</v>
      </c>
      <c r="K131" s="118">
        <v>745732</v>
      </c>
      <c r="L131" s="119">
        <f t="shared" si="37"/>
        <v>7.6628818435238166E-3</v>
      </c>
      <c r="M131" s="118">
        <v>724683</v>
      </c>
      <c r="N131" s="119">
        <v>0.16396428519801676</v>
      </c>
      <c r="O131" s="119">
        <v>1.5185411918307024E-2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C134" s="120"/>
      <c r="K134" s="120"/>
      <c r="N134" s="79"/>
      <c r="O134" s="79"/>
    </row>
    <row r="136" spans="2:16" ht="48.75" customHeight="1" thickBot="1" x14ac:dyDescent="0.3">
      <c r="B136" s="270" t="s">
        <v>281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C7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CONCATENATE("var. ",RIGHT(C139,2),"/",RIGHT(C139-1,2))</f>
        <v>var. 19/18</v>
      </c>
      <c r="E140" s="113" t="s">
        <v>69</v>
      </c>
      <c r="F140" s="112" t="str">
        <f>CONCATENATE("var. ",RIGHT(E139,2),"/",RIGHT(E139-1,2))</f>
        <v>var. 20/19</v>
      </c>
      <c r="G140" s="113" t="s">
        <v>69</v>
      </c>
      <c r="H140" s="112" t="str">
        <f>CONCATENATE("var. ",RIGHT(G139,2),"/",RIGHT(G139-1,2))</f>
        <v>var. 21/20</v>
      </c>
      <c r="I140" s="113" t="s">
        <v>69</v>
      </c>
      <c r="J140" s="112" t="s">
        <v>136</v>
      </c>
      <c r="K140" s="113" t="s">
        <v>69</v>
      </c>
      <c r="L140" s="112" t="s">
        <v>251</v>
      </c>
      <c r="M140" s="113" t="s">
        <v>69</v>
      </c>
      <c r="N140" s="112" t="s">
        <v>275</v>
      </c>
      <c r="O140" s="112" t="s">
        <v>276</v>
      </c>
    </row>
    <row r="141" spans="2:16" x14ac:dyDescent="0.25">
      <c r="B141" s="114" t="s">
        <v>71</v>
      </c>
      <c r="C141" s="115">
        <v>10089</v>
      </c>
      <c r="D141" s="116">
        <v>1.9862945674844479E-3</v>
      </c>
      <c r="E141" s="115">
        <v>10425</v>
      </c>
      <c r="F141" s="116">
        <f t="shared" ref="F141:F153" si="41">IFERROR(E141/C141-1,"-")</f>
        <v>3.3303597977995869E-2</v>
      </c>
      <c r="G141" s="115">
        <v>1811</v>
      </c>
      <c r="H141" s="116">
        <f t="shared" ref="H141:H153" si="42">IFERROR(G141/E141-1,"-")</f>
        <v>-0.82628297362110315</v>
      </c>
      <c r="I141" s="115">
        <v>10166</v>
      </c>
      <c r="J141" s="116">
        <f t="shared" ref="J141:J153" si="43">IFERROR(I141/G141-1,"-")</f>
        <v>4.6134732192159031</v>
      </c>
      <c r="K141" s="115">
        <v>13510</v>
      </c>
      <c r="L141" s="116">
        <f t="shared" ref="L141:L153" si="44">IFERROR(K141/I141-1,"-")</f>
        <v>0.32893960259689159</v>
      </c>
      <c r="M141" s="115">
        <v>15426</v>
      </c>
      <c r="N141" s="116">
        <f t="shared" ref="N141:N149" si="45">IFERROR(M141/K141-1,"-")</f>
        <v>0.14182087342709115</v>
      </c>
      <c r="O141" s="116">
        <f t="shared" ref="O141" si="46">M141/C141-1</f>
        <v>0.52899197145405896</v>
      </c>
    </row>
    <row r="142" spans="2:16" x14ac:dyDescent="0.25">
      <c r="B142" s="114" t="s">
        <v>73</v>
      </c>
      <c r="C142" s="115">
        <v>9957</v>
      </c>
      <c r="D142" s="116">
        <v>3.6286664650739819E-3</v>
      </c>
      <c r="E142" s="115">
        <v>8886</v>
      </c>
      <c r="F142" s="116">
        <f t="shared" si="41"/>
        <v>-0.10756251883097323</v>
      </c>
      <c r="G142" s="115">
        <v>1347</v>
      </c>
      <c r="H142" s="116">
        <f t="shared" si="42"/>
        <v>-0.8484132343011479</v>
      </c>
      <c r="I142" s="115">
        <v>9417</v>
      </c>
      <c r="J142" s="116">
        <f t="shared" si="43"/>
        <v>5.9910913140311806</v>
      </c>
      <c r="K142" s="115">
        <v>15201</v>
      </c>
      <c r="L142" s="116">
        <f t="shared" si="44"/>
        <v>0.6142083466071997</v>
      </c>
      <c r="M142" s="115">
        <v>18617</v>
      </c>
      <c r="N142" s="116">
        <f t="shared" si="45"/>
        <v>0.22472205775935783</v>
      </c>
      <c r="O142" s="116">
        <f>IFERROR(M142/C142-1,"-")</f>
        <v>0.86973988149040871</v>
      </c>
    </row>
    <row r="143" spans="2:16" x14ac:dyDescent="0.25">
      <c r="B143" s="114" t="s">
        <v>75</v>
      </c>
      <c r="C143" s="115">
        <v>10517</v>
      </c>
      <c r="D143" s="116">
        <v>-0.1080485115766262</v>
      </c>
      <c r="E143" s="115">
        <v>6218</v>
      </c>
      <c r="F143" s="116">
        <f t="shared" si="41"/>
        <v>-0.40876675858134448</v>
      </c>
      <c r="G143" s="115">
        <v>2285</v>
      </c>
      <c r="H143" s="116">
        <f t="shared" si="42"/>
        <v>-0.63251849469282728</v>
      </c>
      <c r="I143" s="115">
        <v>11533</v>
      </c>
      <c r="J143" s="116">
        <f t="shared" si="43"/>
        <v>4.0472647702406999</v>
      </c>
      <c r="K143" s="115">
        <v>17535</v>
      </c>
      <c r="L143" s="116">
        <f t="shared" si="44"/>
        <v>0.52041966530824579</v>
      </c>
      <c r="M143" s="115">
        <v>27146</v>
      </c>
      <c r="N143" s="116">
        <f t="shared" si="45"/>
        <v>0.54810379241516971</v>
      </c>
      <c r="O143" s="116">
        <f t="shared" ref="O143:O152" si="47">IFERROR(M143/C143-1,"-")</f>
        <v>1.5811543215745933</v>
      </c>
    </row>
    <row r="144" spans="2:16" x14ac:dyDescent="0.25">
      <c r="B144" s="114" t="s">
        <v>77</v>
      </c>
      <c r="C144" s="115">
        <v>9564</v>
      </c>
      <c r="D144" s="116">
        <v>0.29418132611637349</v>
      </c>
      <c r="E144" s="115">
        <v>0</v>
      </c>
      <c r="F144" s="116">
        <f t="shared" si="41"/>
        <v>-1</v>
      </c>
      <c r="G144" s="115">
        <v>1975</v>
      </c>
      <c r="H144" s="116" t="str">
        <f t="shared" si="42"/>
        <v>-</v>
      </c>
      <c r="I144" s="115">
        <v>11437</v>
      </c>
      <c r="J144" s="116">
        <f t="shared" si="43"/>
        <v>4.7908860759493672</v>
      </c>
      <c r="K144" s="115">
        <v>12234</v>
      </c>
      <c r="L144" s="116">
        <f t="shared" si="44"/>
        <v>6.9686106496458899E-2</v>
      </c>
      <c r="M144" s="115">
        <v>15780</v>
      </c>
      <c r="N144" s="116">
        <f t="shared" si="45"/>
        <v>0.28984796468857277</v>
      </c>
      <c r="O144" s="116">
        <f t="shared" si="47"/>
        <v>0.64993726474278546</v>
      </c>
    </row>
    <row r="145" spans="1:16" x14ac:dyDescent="0.25">
      <c r="B145" s="114" t="s">
        <v>79</v>
      </c>
      <c r="C145" s="115">
        <v>5606</v>
      </c>
      <c r="D145" s="116">
        <v>-0.4134142513341007</v>
      </c>
      <c r="E145" s="115">
        <v>0</v>
      </c>
      <c r="F145" s="116">
        <f t="shared" si="41"/>
        <v>-1</v>
      </c>
      <c r="G145" s="115">
        <v>1716</v>
      </c>
      <c r="H145" s="116" t="str">
        <f t="shared" si="42"/>
        <v>-</v>
      </c>
      <c r="I145" s="115">
        <v>6863</v>
      </c>
      <c r="J145" s="116">
        <f t="shared" si="43"/>
        <v>2.9994172494172493</v>
      </c>
      <c r="K145" s="115">
        <v>12664</v>
      </c>
      <c r="L145" s="116">
        <f t="shared" si="44"/>
        <v>0.84525717616202822</v>
      </c>
      <c r="M145" s="115">
        <v>15299</v>
      </c>
      <c r="N145" s="116">
        <f t="shared" si="45"/>
        <v>0.20807012002526837</v>
      </c>
      <c r="O145" s="116">
        <f t="shared" si="47"/>
        <v>1.7290403139493402</v>
      </c>
    </row>
    <row r="146" spans="1:16" x14ac:dyDescent="0.25">
      <c r="B146" s="114" t="s">
        <v>81</v>
      </c>
      <c r="C146" s="115">
        <v>5401</v>
      </c>
      <c r="D146" s="116">
        <v>-0.37204976165562142</v>
      </c>
      <c r="E146" s="115">
        <v>0</v>
      </c>
      <c r="F146" s="116">
        <f t="shared" si="41"/>
        <v>-1</v>
      </c>
      <c r="G146" s="115">
        <v>1838</v>
      </c>
      <c r="H146" s="116" t="str">
        <f t="shared" si="42"/>
        <v>-</v>
      </c>
      <c r="I146" s="115">
        <v>9733</v>
      </c>
      <c r="J146" s="116">
        <f t="shared" si="43"/>
        <v>4.2954298150163224</v>
      </c>
      <c r="K146" s="115">
        <v>14038</v>
      </c>
      <c r="L146" s="116">
        <f t="shared" si="44"/>
        <v>0.44230966813931993</v>
      </c>
      <c r="M146" s="115">
        <v>12045</v>
      </c>
      <c r="N146" s="116">
        <f t="shared" si="45"/>
        <v>-0.14197179085339795</v>
      </c>
      <c r="O146" s="116">
        <f t="shared" si="47"/>
        <v>1.230142566191446</v>
      </c>
    </row>
    <row r="147" spans="1:16" x14ac:dyDescent="0.25">
      <c r="B147" s="114" t="s">
        <v>83</v>
      </c>
      <c r="C147" s="115">
        <v>11181</v>
      </c>
      <c r="D147" s="116">
        <v>-3.5954474909467127E-2</v>
      </c>
      <c r="E147" s="115">
        <v>0</v>
      </c>
      <c r="F147" s="116">
        <f t="shared" si="41"/>
        <v>-1</v>
      </c>
      <c r="G147" s="115">
        <v>4992</v>
      </c>
      <c r="H147" s="116" t="str">
        <f t="shared" si="42"/>
        <v>-</v>
      </c>
      <c r="I147" s="115">
        <v>9290</v>
      </c>
      <c r="J147" s="116">
        <f t="shared" si="43"/>
        <v>0.8609775641025641</v>
      </c>
      <c r="K147" s="115">
        <v>13679</v>
      </c>
      <c r="L147" s="116">
        <f t="shared" si="44"/>
        <v>0.47244348762109789</v>
      </c>
      <c r="M147" s="115">
        <v>11369</v>
      </c>
      <c r="N147" s="116">
        <f t="shared" si="45"/>
        <v>-0.16887199356678118</v>
      </c>
      <c r="O147" s="116">
        <f t="shared" si="47"/>
        <v>1.6814238440211016E-2</v>
      </c>
    </row>
    <row r="148" spans="1:16" x14ac:dyDescent="0.25">
      <c r="B148" s="114" t="s">
        <v>85</v>
      </c>
      <c r="C148" s="115">
        <v>8979</v>
      </c>
      <c r="D148" s="116">
        <v>-8.8981331168831224E-2</v>
      </c>
      <c r="E148" s="115">
        <v>6670</v>
      </c>
      <c r="F148" s="116">
        <f t="shared" si="41"/>
        <v>-0.25715558525448268</v>
      </c>
      <c r="G148" s="115">
        <v>5971</v>
      </c>
      <c r="H148" s="116">
        <f t="shared" si="42"/>
        <v>-0.10479760119940029</v>
      </c>
      <c r="I148" s="115">
        <v>9424</v>
      </c>
      <c r="J148" s="116">
        <f t="shared" si="43"/>
        <v>0.57829509294925474</v>
      </c>
      <c r="K148" s="115">
        <v>15009</v>
      </c>
      <c r="L148" s="116">
        <f t="shared" si="44"/>
        <v>0.59263582342954169</v>
      </c>
      <c r="M148" s="115">
        <v>11599</v>
      </c>
      <c r="N148" s="116">
        <f t="shared" si="45"/>
        <v>-0.22719701512425883</v>
      </c>
      <c r="O148" s="116">
        <f t="shared" si="47"/>
        <v>0.2917919590154805</v>
      </c>
    </row>
    <row r="149" spans="1:16" x14ac:dyDescent="0.25">
      <c r="B149" s="114" t="s">
        <v>87</v>
      </c>
      <c r="C149" s="115">
        <v>9866</v>
      </c>
      <c r="D149" s="116">
        <v>-4.7131543364883122E-2</v>
      </c>
      <c r="E149" s="115">
        <v>1355</v>
      </c>
      <c r="F149" s="116">
        <f t="shared" si="41"/>
        <v>-0.86265963916480848</v>
      </c>
      <c r="G149" s="115">
        <v>6062</v>
      </c>
      <c r="H149" s="116">
        <f t="shared" si="42"/>
        <v>3.4738007380073803</v>
      </c>
      <c r="I149" s="115">
        <v>9609</v>
      </c>
      <c r="J149" s="116">
        <f t="shared" si="43"/>
        <v>0.58512042230287031</v>
      </c>
      <c r="K149" s="115">
        <v>12732</v>
      </c>
      <c r="L149" s="116">
        <f t="shared" si="44"/>
        <v>0.32500780518264127</v>
      </c>
      <c r="M149" s="115">
        <v>10309</v>
      </c>
      <c r="N149" s="116">
        <f t="shared" si="45"/>
        <v>-0.19030788564247569</v>
      </c>
      <c r="O149" s="116">
        <f t="shared" si="47"/>
        <v>4.4901682546117927E-2</v>
      </c>
    </row>
    <row r="150" spans="1:16" x14ac:dyDescent="0.25">
      <c r="A150" s="120"/>
      <c r="B150" s="114" t="s">
        <v>89</v>
      </c>
      <c r="C150" s="115">
        <v>11416</v>
      </c>
      <c r="D150" s="116">
        <v>-0.34216895240290424</v>
      </c>
      <c r="E150" s="115">
        <v>926</v>
      </c>
      <c r="F150" s="116">
        <f t="shared" si="41"/>
        <v>-0.91888577435178698</v>
      </c>
      <c r="G150" s="115">
        <v>12835</v>
      </c>
      <c r="H150" s="116">
        <f t="shared" si="42"/>
        <v>12.860691144708424</v>
      </c>
      <c r="I150" s="115">
        <v>12307</v>
      </c>
      <c r="J150" s="116">
        <f t="shared" si="43"/>
        <v>-4.1137514608492354E-2</v>
      </c>
      <c r="K150" s="115">
        <v>18958</v>
      </c>
      <c r="L150" s="116">
        <f t="shared" si="44"/>
        <v>0.5404241488583732</v>
      </c>
      <c r="M150" s="115">
        <v>17259</v>
      </c>
      <c r="N150" s="116">
        <f>IFERROR(M150/K150-1,"-")</f>
        <v>-8.9619158139044197E-2</v>
      </c>
      <c r="O150" s="116">
        <f t="shared" si="47"/>
        <v>0.51182550805886473</v>
      </c>
    </row>
    <row r="151" spans="1:16" x14ac:dyDescent="0.25">
      <c r="B151" s="114" t="s">
        <v>91</v>
      </c>
      <c r="C151" s="115">
        <v>10620</v>
      </c>
      <c r="D151" s="116">
        <v>-5.0514081358962848E-2</v>
      </c>
      <c r="E151" s="115">
        <v>4663</v>
      </c>
      <c r="F151" s="116">
        <f t="shared" si="41"/>
        <v>-0.5609227871939737</v>
      </c>
      <c r="G151" s="115">
        <v>15581</v>
      </c>
      <c r="H151" s="116">
        <f t="shared" si="42"/>
        <v>2.3414111087282867</v>
      </c>
      <c r="I151" s="115">
        <v>19260</v>
      </c>
      <c r="J151" s="116">
        <f t="shared" si="43"/>
        <v>0.23612091650086642</v>
      </c>
      <c r="K151" s="115">
        <v>19377</v>
      </c>
      <c r="L151" s="116">
        <f t="shared" si="44"/>
        <v>6.0747663551401487E-3</v>
      </c>
      <c r="M151" s="115"/>
      <c r="N151" s="116"/>
      <c r="O151" s="116"/>
    </row>
    <row r="152" spans="1:16" x14ac:dyDescent="0.25">
      <c r="B152" s="114" t="s">
        <v>93</v>
      </c>
      <c r="C152" s="115">
        <v>10575</v>
      </c>
      <c r="D152" s="116">
        <v>0.10282615496923553</v>
      </c>
      <c r="E152" s="115">
        <v>3478</v>
      </c>
      <c r="F152" s="116">
        <f t="shared" si="41"/>
        <v>-0.6711111111111111</v>
      </c>
      <c r="G152" s="115">
        <v>12912</v>
      </c>
      <c r="H152" s="116">
        <f t="shared" si="42"/>
        <v>2.7124784358826912</v>
      </c>
      <c r="I152" s="115">
        <v>13422</v>
      </c>
      <c r="J152" s="116">
        <f t="shared" si="43"/>
        <v>3.9498141263940578E-2</v>
      </c>
      <c r="K152" s="115">
        <v>16292</v>
      </c>
      <c r="L152" s="116">
        <f t="shared" si="44"/>
        <v>0.2138280435106541</v>
      </c>
      <c r="M152" s="115"/>
      <c r="N152" s="116"/>
      <c r="O152" s="116"/>
    </row>
    <row r="153" spans="1:16" ht="15.75" x14ac:dyDescent="0.25">
      <c r="B153" s="117" t="s">
        <v>30</v>
      </c>
      <c r="C153" s="118">
        <v>113771</v>
      </c>
      <c r="D153" s="119">
        <v>-0.10603072329391428</v>
      </c>
      <c r="E153" s="118">
        <v>45672</v>
      </c>
      <c r="F153" s="119">
        <f t="shared" si="41"/>
        <v>-0.59856202371430323</v>
      </c>
      <c r="G153" s="118">
        <v>69325</v>
      </c>
      <c r="H153" s="119">
        <f t="shared" si="42"/>
        <v>0.51788842179015582</v>
      </c>
      <c r="I153" s="118">
        <v>132461</v>
      </c>
      <c r="J153" s="119">
        <f t="shared" si="43"/>
        <v>0.91072484673638665</v>
      </c>
      <c r="K153" s="118">
        <v>181229</v>
      </c>
      <c r="L153" s="119">
        <f t="shared" si="44"/>
        <v>0.36816874400767019</v>
      </c>
      <c r="M153" s="118">
        <v>154849</v>
      </c>
      <c r="N153" s="119">
        <v>6.3815608683704284E-2</v>
      </c>
      <c r="O153" s="119">
        <v>0.67266894227445562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C156" s="120"/>
      <c r="K156" s="120"/>
      <c r="N156" s="79"/>
      <c r="O156" s="79"/>
    </row>
    <row r="157" spans="1:16" x14ac:dyDescent="0.25">
      <c r="O157" s="122"/>
    </row>
    <row r="158" spans="1:16" ht="48.75" customHeight="1" thickBot="1" x14ac:dyDescent="0.3">
      <c r="B158" s="270" t="s">
        <v>282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C7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CONCATENATE("var. ",RIGHT(C161,2),"/",RIGHT(C161-1,2))</f>
        <v>var. 19/18</v>
      </c>
      <c r="E162" s="113" t="s">
        <v>69</v>
      </c>
      <c r="F162" s="112" t="str">
        <f>CONCATENATE("var. ",RIGHT(E161,2),"/",RIGHT(E161-1,2))</f>
        <v>var. 20/19</v>
      </c>
      <c r="G162" s="113" t="s">
        <v>69</v>
      </c>
      <c r="H162" s="112" t="str">
        <f>CONCATENATE("var. ",RIGHT(G161,2),"/",RIGHT(G161-1,2))</f>
        <v>var. 21/20</v>
      </c>
      <c r="I162" s="113" t="s">
        <v>69</v>
      </c>
      <c r="J162" s="112" t="s">
        <v>136</v>
      </c>
      <c r="K162" s="113" t="s">
        <v>69</v>
      </c>
      <c r="L162" s="112" t="s">
        <v>251</v>
      </c>
      <c r="M162" s="113" t="s">
        <v>69</v>
      </c>
      <c r="N162" s="112" t="s">
        <v>275</v>
      </c>
      <c r="O162" s="112" t="s">
        <v>276</v>
      </c>
    </row>
    <row r="163" spans="2:15" x14ac:dyDescent="0.25">
      <c r="B163" s="114" t="s">
        <v>71</v>
      </c>
      <c r="C163" s="115">
        <v>9852</v>
      </c>
      <c r="D163" s="116">
        <v>-0.18786579836781803</v>
      </c>
      <c r="E163" s="115">
        <v>7789</v>
      </c>
      <c r="F163" s="116">
        <f t="shared" ref="F163:F175" si="48">IFERROR(E163/C163-1,"-")</f>
        <v>-0.20939910678034912</v>
      </c>
      <c r="G163" s="115">
        <v>6021</v>
      </c>
      <c r="H163" s="116">
        <f t="shared" ref="H163:H175" si="49">IFERROR(G163/E163-1,"-")</f>
        <v>-0.22698677622287844</v>
      </c>
      <c r="I163" s="115">
        <v>8832</v>
      </c>
      <c r="J163" s="116">
        <f t="shared" ref="J163:J175" si="50">IFERROR(I163/G163-1,"-")</f>
        <v>0.46686596910812161</v>
      </c>
      <c r="K163" s="115">
        <v>11164</v>
      </c>
      <c r="L163" s="116">
        <f t="shared" ref="L163:L175" si="51">IFERROR(K163/I163-1,"-")</f>
        <v>0.26403985507246386</v>
      </c>
      <c r="M163" s="115">
        <v>11995</v>
      </c>
      <c r="N163" s="116">
        <f t="shared" ref="N163:N171" si="52">IFERROR(M163/K163-1,"-")</f>
        <v>7.4435686134002088E-2</v>
      </c>
      <c r="O163" s="116">
        <f t="shared" ref="O163" si="53">M163/C163-1</f>
        <v>0.21751928542427934</v>
      </c>
    </row>
    <row r="164" spans="2:15" x14ac:dyDescent="0.25">
      <c r="B164" s="114" t="s">
        <v>73</v>
      </c>
      <c r="C164" s="115">
        <v>10742</v>
      </c>
      <c r="D164" s="116">
        <v>-0.12488798370672094</v>
      </c>
      <c r="E164" s="115">
        <v>9927</v>
      </c>
      <c r="F164" s="116">
        <f t="shared" si="48"/>
        <v>-7.5870415192701546E-2</v>
      </c>
      <c r="G164" s="115">
        <v>4300</v>
      </c>
      <c r="H164" s="116">
        <f t="shared" si="49"/>
        <v>-0.56683791679258588</v>
      </c>
      <c r="I164" s="115">
        <v>17087</v>
      </c>
      <c r="J164" s="116">
        <f t="shared" si="50"/>
        <v>2.9737209302325582</v>
      </c>
      <c r="K164" s="115">
        <v>13725</v>
      </c>
      <c r="L164" s="116">
        <f t="shared" si="51"/>
        <v>-0.19675776906420084</v>
      </c>
      <c r="M164" s="115">
        <v>12570</v>
      </c>
      <c r="N164" s="116">
        <f t="shared" si="52"/>
        <v>-8.4153005464480901E-2</v>
      </c>
      <c r="O164" s="116">
        <f>IFERROR(M164/C164-1,"-")</f>
        <v>0.17017315211320061</v>
      </c>
    </row>
    <row r="165" spans="2:15" x14ac:dyDescent="0.25">
      <c r="B165" s="114" t="s">
        <v>75</v>
      </c>
      <c r="C165" s="115">
        <v>9689</v>
      </c>
      <c r="D165" s="116">
        <v>-0.37847199948681765</v>
      </c>
      <c r="E165" s="115">
        <v>5151</v>
      </c>
      <c r="F165" s="116">
        <f t="shared" si="48"/>
        <v>-0.46836618846114153</v>
      </c>
      <c r="G165" s="115">
        <v>4791</v>
      </c>
      <c r="H165" s="116">
        <f t="shared" si="49"/>
        <v>-6.9889341875363997E-2</v>
      </c>
      <c r="I165" s="115">
        <v>13393</v>
      </c>
      <c r="J165" s="116">
        <f t="shared" si="50"/>
        <v>1.7954498017115426</v>
      </c>
      <c r="K165" s="115">
        <v>12285</v>
      </c>
      <c r="L165" s="116">
        <f t="shared" si="51"/>
        <v>-8.2729784215635038E-2</v>
      </c>
      <c r="M165" s="115">
        <v>17270</v>
      </c>
      <c r="N165" s="116">
        <f t="shared" si="52"/>
        <v>0.40577940577940574</v>
      </c>
      <c r="O165" s="116">
        <f t="shared" ref="O165:O174" si="54">IFERROR(M165/C165-1,"-")</f>
        <v>0.78243368768706789</v>
      </c>
    </row>
    <row r="166" spans="2:15" x14ac:dyDescent="0.25">
      <c r="B166" s="114" t="s">
        <v>77</v>
      </c>
      <c r="C166" s="115">
        <v>14039</v>
      </c>
      <c r="D166" s="116">
        <v>-0.26719908132372894</v>
      </c>
      <c r="E166" s="115">
        <v>0</v>
      </c>
      <c r="F166" s="116">
        <f t="shared" si="48"/>
        <v>-1</v>
      </c>
      <c r="G166" s="115">
        <v>1921</v>
      </c>
      <c r="H166" s="116" t="str">
        <f t="shared" si="49"/>
        <v>-</v>
      </c>
      <c r="I166" s="115">
        <v>16101</v>
      </c>
      <c r="J166" s="116">
        <f t="shared" si="50"/>
        <v>7.3815720978656945</v>
      </c>
      <c r="K166" s="115">
        <v>17559</v>
      </c>
      <c r="L166" s="116">
        <f t="shared" si="51"/>
        <v>9.0553381777529252E-2</v>
      </c>
      <c r="M166" s="115">
        <v>18946</v>
      </c>
      <c r="N166" s="116">
        <f t="shared" si="52"/>
        <v>7.8990830912922139E-2</v>
      </c>
      <c r="O166" s="116">
        <f t="shared" si="54"/>
        <v>0.34952631953842861</v>
      </c>
    </row>
    <row r="167" spans="2:15" x14ac:dyDescent="0.25">
      <c r="B167" s="114" t="s">
        <v>79</v>
      </c>
      <c r="C167" s="115">
        <v>11763</v>
      </c>
      <c r="D167" s="116">
        <v>-0.2663257032370735</v>
      </c>
      <c r="E167" s="115">
        <v>0</v>
      </c>
      <c r="F167" s="116">
        <f t="shared" si="48"/>
        <v>-1</v>
      </c>
      <c r="G167" s="115">
        <v>3880</v>
      </c>
      <c r="H167" s="116" t="str">
        <f t="shared" si="49"/>
        <v>-</v>
      </c>
      <c r="I167" s="115">
        <v>15637</v>
      </c>
      <c r="J167" s="116">
        <f t="shared" si="50"/>
        <v>3.0301546391752581</v>
      </c>
      <c r="K167" s="115">
        <v>15901</v>
      </c>
      <c r="L167" s="116">
        <f t="shared" si="51"/>
        <v>1.6883033830018546E-2</v>
      </c>
      <c r="M167" s="115">
        <v>17473</v>
      </c>
      <c r="N167" s="116">
        <f t="shared" si="52"/>
        <v>9.8861706810892347E-2</v>
      </c>
      <c r="O167" s="116">
        <f t="shared" si="54"/>
        <v>0.4854203859559636</v>
      </c>
    </row>
    <row r="168" spans="2:15" x14ac:dyDescent="0.25">
      <c r="B168" s="114" t="s">
        <v>81</v>
      </c>
      <c r="C168" s="115">
        <v>8211</v>
      </c>
      <c r="D168" s="116">
        <v>-0.35382072873219483</v>
      </c>
      <c r="E168" s="115">
        <v>0</v>
      </c>
      <c r="F168" s="116">
        <f t="shared" si="48"/>
        <v>-1</v>
      </c>
      <c r="G168" s="115">
        <v>2242</v>
      </c>
      <c r="H168" s="116" t="str">
        <f t="shared" si="49"/>
        <v>-</v>
      </c>
      <c r="I168" s="115">
        <v>13362</v>
      </c>
      <c r="J168" s="116">
        <f t="shared" si="50"/>
        <v>4.9598572702943802</v>
      </c>
      <c r="K168" s="115">
        <v>11816</v>
      </c>
      <c r="L168" s="116">
        <f t="shared" si="51"/>
        <v>-0.1157012423289927</v>
      </c>
      <c r="M168" s="115">
        <v>11749</v>
      </c>
      <c r="N168" s="116">
        <f t="shared" si="52"/>
        <v>-5.6702775897088387E-3</v>
      </c>
      <c r="O168" s="116">
        <f t="shared" si="54"/>
        <v>0.4308853976373157</v>
      </c>
    </row>
    <row r="169" spans="2:15" x14ac:dyDescent="0.25">
      <c r="B169" s="114" t="s">
        <v>83</v>
      </c>
      <c r="C169" s="115">
        <v>15169</v>
      </c>
      <c r="D169" s="116">
        <v>-5.1157604774709764E-3</v>
      </c>
      <c r="E169" s="115">
        <v>0</v>
      </c>
      <c r="F169" s="116">
        <f t="shared" si="48"/>
        <v>-1</v>
      </c>
      <c r="G169" s="115">
        <v>7315</v>
      </c>
      <c r="H169" s="116" t="str">
        <f t="shared" si="49"/>
        <v>-</v>
      </c>
      <c r="I169" s="115">
        <v>15174</v>
      </c>
      <c r="J169" s="116">
        <f t="shared" si="50"/>
        <v>1.0743677375256322</v>
      </c>
      <c r="K169" s="115">
        <v>13315</v>
      </c>
      <c r="L169" s="116">
        <f t="shared" si="51"/>
        <v>-0.12251219190720974</v>
      </c>
      <c r="M169" s="115">
        <v>14161</v>
      </c>
      <c r="N169" s="116">
        <f t="shared" si="52"/>
        <v>6.353736387532849E-2</v>
      </c>
      <c r="O169" s="116">
        <f t="shared" si="54"/>
        <v>-6.6451315182279647E-2</v>
      </c>
    </row>
    <row r="170" spans="2:15" x14ac:dyDescent="0.25">
      <c r="B170" s="114" t="s">
        <v>85</v>
      </c>
      <c r="C170" s="115">
        <v>16620</v>
      </c>
      <c r="D170" s="116">
        <v>8.3371357799361112E-2</v>
      </c>
      <c r="E170" s="115">
        <v>6745</v>
      </c>
      <c r="F170" s="116">
        <f t="shared" si="48"/>
        <v>-0.59416365824308071</v>
      </c>
      <c r="G170" s="115">
        <v>12347</v>
      </c>
      <c r="H170" s="116">
        <f t="shared" si="49"/>
        <v>0.83054114158636017</v>
      </c>
      <c r="I170" s="115">
        <v>18095</v>
      </c>
      <c r="J170" s="116">
        <f t="shared" si="50"/>
        <v>0.46553818741394681</v>
      </c>
      <c r="K170" s="115">
        <v>16431</v>
      </c>
      <c r="L170" s="116">
        <f t="shared" si="51"/>
        <v>-9.1959104725062191E-2</v>
      </c>
      <c r="M170" s="115">
        <v>16901</v>
      </c>
      <c r="N170" s="116">
        <f t="shared" si="52"/>
        <v>2.8604467165723291E-2</v>
      </c>
      <c r="O170" s="116">
        <f t="shared" si="54"/>
        <v>1.6907340553550032E-2</v>
      </c>
    </row>
    <row r="171" spans="2:15" x14ac:dyDescent="0.25">
      <c r="B171" s="114" t="s">
        <v>87</v>
      </c>
      <c r="C171" s="115">
        <v>10681</v>
      </c>
      <c r="D171" s="116">
        <v>-0.10077454116854689</v>
      </c>
      <c r="E171" s="115">
        <v>2045</v>
      </c>
      <c r="F171" s="116">
        <f t="shared" si="48"/>
        <v>-0.80853852635521017</v>
      </c>
      <c r="G171" s="115">
        <v>8592</v>
      </c>
      <c r="H171" s="116">
        <f t="shared" si="49"/>
        <v>3.2014669926650363</v>
      </c>
      <c r="I171" s="115">
        <v>11521</v>
      </c>
      <c r="J171" s="116">
        <f t="shared" si="50"/>
        <v>0.34089851024208562</v>
      </c>
      <c r="K171" s="115">
        <v>13438</v>
      </c>
      <c r="L171" s="116">
        <f t="shared" si="51"/>
        <v>0.16639180626681704</v>
      </c>
      <c r="M171" s="115">
        <v>10957</v>
      </c>
      <c r="N171" s="116">
        <f t="shared" si="52"/>
        <v>-0.18462568834648008</v>
      </c>
      <c r="O171" s="116">
        <f t="shared" si="54"/>
        <v>2.5840277127609834E-2</v>
      </c>
    </row>
    <row r="172" spans="2:15" x14ac:dyDescent="0.25">
      <c r="B172" s="114" t="s">
        <v>89</v>
      </c>
      <c r="C172" s="115">
        <v>12991</v>
      </c>
      <c r="D172" s="116">
        <v>-1.7619479733817278E-2</v>
      </c>
      <c r="E172" s="115">
        <v>5235</v>
      </c>
      <c r="F172" s="116">
        <f t="shared" si="48"/>
        <v>-0.59702871218535902</v>
      </c>
      <c r="G172" s="115">
        <v>16798</v>
      </c>
      <c r="H172" s="116">
        <f t="shared" si="49"/>
        <v>2.2087870105062084</v>
      </c>
      <c r="I172" s="115">
        <v>17416</v>
      </c>
      <c r="J172" s="116">
        <f t="shared" si="50"/>
        <v>3.6790094058816614E-2</v>
      </c>
      <c r="K172" s="115">
        <v>15664</v>
      </c>
      <c r="L172" s="116">
        <f t="shared" si="51"/>
        <v>-0.10059715204409736</v>
      </c>
      <c r="M172" s="115">
        <v>17244</v>
      </c>
      <c r="N172" s="116">
        <f>IFERROR(M172/K172-1,"-")</f>
        <v>0.1008682328907049</v>
      </c>
      <c r="O172" s="116">
        <f t="shared" si="54"/>
        <v>0.3273804941882843</v>
      </c>
    </row>
    <row r="173" spans="2:15" x14ac:dyDescent="0.25">
      <c r="B173" s="114" t="s">
        <v>91</v>
      </c>
      <c r="C173" s="115">
        <v>5968</v>
      </c>
      <c r="D173" s="116">
        <v>-0.2303327314934227</v>
      </c>
      <c r="E173" s="115">
        <v>480</v>
      </c>
      <c r="F173" s="116">
        <f t="shared" si="48"/>
        <v>-0.91957104557640745</v>
      </c>
      <c r="G173" s="115">
        <v>13867</v>
      </c>
      <c r="H173" s="116">
        <f t="shared" si="49"/>
        <v>27.889583333333334</v>
      </c>
      <c r="I173" s="115">
        <v>12685</v>
      </c>
      <c r="J173" s="116">
        <f t="shared" si="50"/>
        <v>-8.5238335616932281E-2</v>
      </c>
      <c r="K173" s="115">
        <v>10572</v>
      </c>
      <c r="L173" s="116">
        <f t="shared" si="51"/>
        <v>-0.16657469452108786</v>
      </c>
      <c r="M173" s="115"/>
      <c r="N173" s="116"/>
      <c r="O173" s="116"/>
    </row>
    <row r="174" spans="2:15" x14ac:dyDescent="0.25">
      <c r="B174" s="114" t="s">
        <v>93</v>
      </c>
      <c r="C174" s="115">
        <v>6997</v>
      </c>
      <c r="D174" s="116">
        <v>-0.14649914613320325</v>
      </c>
      <c r="E174" s="115">
        <v>3888</v>
      </c>
      <c r="F174" s="116">
        <f t="shared" si="48"/>
        <v>-0.44433328569386876</v>
      </c>
      <c r="G174" s="115">
        <v>11942</v>
      </c>
      <c r="H174" s="116">
        <f t="shared" si="49"/>
        <v>2.0715020576131686</v>
      </c>
      <c r="I174" s="115">
        <v>11919</v>
      </c>
      <c r="J174" s="116">
        <f t="shared" si="50"/>
        <v>-1.9259755484843932E-3</v>
      </c>
      <c r="K174" s="115">
        <v>10446</v>
      </c>
      <c r="L174" s="116">
        <f t="shared" si="51"/>
        <v>-0.12358419330480741</v>
      </c>
      <c r="M174" s="115"/>
      <c r="N174" s="116"/>
      <c r="O174" s="116"/>
    </row>
    <row r="175" spans="2:15" ht="15.75" x14ac:dyDescent="0.25">
      <c r="B175" s="117" t="s">
        <v>30</v>
      </c>
      <c r="C175" s="118">
        <v>132722</v>
      </c>
      <c r="D175" s="119">
        <v>-0.16806970257310305</v>
      </c>
      <c r="E175" s="118">
        <v>42455</v>
      </c>
      <c r="F175" s="119">
        <f t="shared" si="48"/>
        <v>-0.68012085411612244</v>
      </c>
      <c r="G175" s="118">
        <v>94016</v>
      </c>
      <c r="H175" s="119">
        <f t="shared" si="49"/>
        <v>1.2144859262748793</v>
      </c>
      <c r="I175" s="118">
        <v>171222</v>
      </c>
      <c r="J175" s="119">
        <f t="shared" si="50"/>
        <v>0.82120064669843429</v>
      </c>
      <c r="K175" s="118">
        <v>162316</v>
      </c>
      <c r="L175" s="119">
        <f t="shared" si="51"/>
        <v>-5.2014343951127806E-2</v>
      </c>
      <c r="M175" s="118">
        <v>149266</v>
      </c>
      <c r="N175" s="119">
        <v>5.6391456354654812E-2</v>
      </c>
      <c r="O175" s="119">
        <v>0.24640730813230127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1:16" x14ac:dyDescent="0.25">
      <c r="C178" s="120"/>
      <c r="K178" s="120"/>
      <c r="N178" s="79"/>
      <c r="O178" s="79"/>
    </row>
    <row r="180" spans="1:16" ht="48.75" customHeight="1" thickBot="1" x14ac:dyDescent="0.3">
      <c r="B180" s="270" t="s">
        <v>283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C7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CONCATENATE("var. ",RIGHT(C183,2),"/",RIGHT(C183-1,2))</f>
        <v>var. 19/18</v>
      </c>
      <c r="E184" s="113" t="s">
        <v>69</v>
      </c>
      <c r="F184" s="112" t="str">
        <f>CONCATENATE("var. ",RIGHT(E183,2),"/",RIGHT(E183-1,2))</f>
        <v>var. 20/19</v>
      </c>
      <c r="G184" s="113" t="s">
        <v>69</v>
      </c>
      <c r="H184" s="112" t="str">
        <f>CONCATENATE("var. ",RIGHT(G183,2),"/",RIGHT(G183-1,2))</f>
        <v>var. 21/20</v>
      </c>
      <c r="I184" s="113" t="s">
        <v>69</v>
      </c>
      <c r="J184" s="112" t="s">
        <v>136</v>
      </c>
      <c r="K184" s="113" t="s">
        <v>69</v>
      </c>
      <c r="L184" s="112" t="s">
        <v>251</v>
      </c>
      <c r="M184" s="113" t="s">
        <v>69</v>
      </c>
      <c r="N184" s="112" t="s">
        <v>275</v>
      </c>
      <c r="O184" s="112" t="s">
        <v>276</v>
      </c>
    </row>
    <row r="185" spans="1:16" x14ac:dyDescent="0.25">
      <c r="A185" s="120"/>
      <c r="B185" s="114" t="s">
        <v>71</v>
      </c>
      <c r="C185" s="115">
        <v>3270</v>
      </c>
      <c r="D185" s="116">
        <v>-7.9391891891891886E-2</v>
      </c>
      <c r="E185" s="115">
        <v>2917</v>
      </c>
      <c r="F185" s="116">
        <f t="shared" ref="F185:F197" si="55">IFERROR(E185/C185-1,"-")</f>
        <v>-0.1079510703363914</v>
      </c>
      <c r="G185" s="115">
        <v>1104</v>
      </c>
      <c r="H185" s="116">
        <f t="shared" ref="H185:H197" si="56">IFERROR(G185/E185-1,"-")</f>
        <v>-0.62152896811792946</v>
      </c>
      <c r="I185" s="115">
        <v>3577</v>
      </c>
      <c r="J185" s="116">
        <f t="shared" ref="J185:J197" si="57">IFERROR(I185/G185-1,"-")</f>
        <v>2.2400362318840581</v>
      </c>
      <c r="K185" s="115">
        <v>3157</v>
      </c>
      <c r="L185" s="116">
        <f t="shared" ref="L185:L197" si="58">IFERROR(K185/I185-1,"-")</f>
        <v>-0.11741682974559686</v>
      </c>
      <c r="M185" s="115">
        <v>3301</v>
      </c>
      <c r="N185" s="116">
        <f t="shared" ref="N185:N193" si="59">IFERROR(M185/K185-1,"-")</f>
        <v>4.5612923661704219E-2</v>
      </c>
      <c r="O185" s="116">
        <f t="shared" ref="O185" si="60">M185/C185-1</f>
        <v>9.4801223241589572E-3</v>
      </c>
    </row>
    <row r="186" spans="1:16" x14ac:dyDescent="0.25">
      <c r="B186" s="114" t="s">
        <v>73</v>
      </c>
      <c r="C186" s="115">
        <v>2823</v>
      </c>
      <c r="D186" s="116">
        <v>-0.17092511013215861</v>
      </c>
      <c r="E186" s="115">
        <v>2019</v>
      </c>
      <c r="F186" s="116">
        <f t="shared" si="55"/>
        <v>-0.28480340063761955</v>
      </c>
      <c r="G186" s="115">
        <v>155</v>
      </c>
      <c r="H186" s="116">
        <f t="shared" si="56"/>
        <v>-0.92322932144626058</v>
      </c>
      <c r="I186" s="115">
        <v>2176</v>
      </c>
      <c r="J186" s="116">
        <f t="shared" si="57"/>
        <v>13.038709677419355</v>
      </c>
      <c r="K186" s="115">
        <v>3342</v>
      </c>
      <c r="L186" s="116">
        <f t="shared" si="58"/>
        <v>0.53584558823529416</v>
      </c>
      <c r="M186" s="115">
        <v>3536</v>
      </c>
      <c r="N186" s="116">
        <f t="shared" si="59"/>
        <v>5.8049072411729519E-2</v>
      </c>
      <c r="O186" s="116">
        <f>IFERROR(M186/C186-1,"-")</f>
        <v>0.25256818986893381</v>
      </c>
    </row>
    <row r="187" spans="1:16" x14ac:dyDescent="0.25">
      <c r="B187" s="114" t="s">
        <v>75</v>
      </c>
      <c r="C187" s="115">
        <v>3406</v>
      </c>
      <c r="D187" s="116">
        <v>3.6834094368340953E-2</v>
      </c>
      <c r="E187" s="115">
        <v>1630</v>
      </c>
      <c r="F187" s="116">
        <f t="shared" si="55"/>
        <v>-0.5214327657075748</v>
      </c>
      <c r="G187" s="115">
        <v>105</v>
      </c>
      <c r="H187" s="116">
        <f t="shared" si="56"/>
        <v>-0.93558282208588961</v>
      </c>
      <c r="I187" s="115">
        <v>2516</v>
      </c>
      <c r="J187" s="116">
        <f t="shared" si="57"/>
        <v>22.961904761904762</v>
      </c>
      <c r="K187" s="115">
        <v>2951</v>
      </c>
      <c r="L187" s="116">
        <f t="shared" si="58"/>
        <v>0.17289348171701113</v>
      </c>
      <c r="M187" s="115">
        <v>4561</v>
      </c>
      <c r="N187" s="116">
        <f t="shared" si="59"/>
        <v>0.54557777024737386</v>
      </c>
      <c r="O187" s="116">
        <f t="shared" ref="O187:O196" si="61">IFERROR(M187/C187-1,"-")</f>
        <v>0.33910745742806814</v>
      </c>
    </row>
    <row r="188" spans="1:16" x14ac:dyDescent="0.25">
      <c r="B188" s="114" t="s">
        <v>77</v>
      </c>
      <c r="C188" s="115">
        <v>3441</v>
      </c>
      <c r="D188" s="116">
        <v>0.11866059817945374</v>
      </c>
      <c r="E188" s="115">
        <v>0</v>
      </c>
      <c r="F188" s="116">
        <f t="shared" si="55"/>
        <v>-1</v>
      </c>
      <c r="G188" s="115">
        <v>172</v>
      </c>
      <c r="H188" s="116" t="str">
        <f t="shared" si="56"/>
        <v>-</v>
      </c>
      <c r="I188" s="115">
        <v>3467</v>
      </c>
      <c r="J188" s="116">
        <f t="shared" si="57"/>
        <v>19.156976744186046</v>
      </c>
      <c r="K188" s="115">
        <v>2782</v>
      </c>
      <c r="L188" s="116">
        <f t="shared" si="58"/>
        <v>-0.19757715604268822</v>
      </c>
      <c r="M188" s="115">
        <v>3507</v>
      </c>
      <c r="N188" s="116">
        <f t="shared" si="59"/>
        <v>0.26060388209920915</v>
      </c>
      <c r="O188" s="116">
        <f t="shared" si="61"/>
        <v>1.9180470793374038E-2</v>
      </c>
    </row>
    <row r="189" spans="1:16" x14ac:dyDescent="0.25">
      <c r="B189" s="114" t="s">
        <v>79</v>
      </c>
      <c r="C189" s="115">
        <v>2407</v>
      </c>
      <c r="D189" s="116">
        <v>7.1682991985752453E-2</v>
      </c>
      <c r="E189" s="115">
        <v>0</v>
      </c>
      <c r="F189" s="116">
        <f t="shared" si="55"/>
        <v>-1</v>
      </c>
      <c r="G189" s="115">
        <v>579</v>
      </c>
      <c r="H189" s="116" t="str">
        <f t="shared" si="56"/>
        <v>-</v>
      </c>
      <c r="I189" s="115">
        <v>1313</v>
      </c>
      <c r="J189" s="116">
        <f t="shared" si="57"/>
        <v>1.2677029360967187</v>
      </c>
      <c r="K189" s="115">
        <v>3918</v>
      </c>
      <c r="L189" s="116">
        <f t="shared" si="58"/>
        <v>1.9840060929169838</v>
      </c>
      <c r="M189" s="115">
        <v>4860</v>
      </c>
      <c r="N189" s="116">
        <f t="shared" si="59"/>
        <v>0.24042879019908114</v>
      </c>
      <c r="O189" s="116">
        <f t="shared" si="61"/>
        <v>1.0191109264644784</v>
      </c>
    </row>
    <row r="190" spans="1:16" x14ac:dyDescent="0.25">
      <c r="B190" s="114" t="s">
        <v>120</v>
      </c>
      <c r="C190" s="115">
        <v>1924</v>
      </c>
      <c r="D190" s="116">
        <v>-0.23101518784972019</v>
      </c>
      <c r="E190" s="115">
        <v>0</v>
      </c>
      <c r="F190" s="116">
        <f t="shared" si="55"/>
        <v>-1</v>
      </c>
      <c r="G190" s="115">
        <v>585</v>
      </c>
      <c r="H190" s="116" t="str">
        <f t="shared" si="56"/>
        <v>-</v>
      </c>
      <c r="I190" s="115">
        <v>1664</v>
      </c>
      <c r="J190" s="116">
        <f t="shared" si="57"/>
        <v>1.8444444444444446</v>
      </c>
      <c r="K190" s="115">
        <v>2826</v>
      </c>
      <c r="L190" s="116">
        <f t="shared" si="58"/>
        <v>0.69831730769230771</v>
      </c>
      <c r="M190" s="115">
        <v>4328</v>
      </c>
      <c r="N190" s="116">
        <f t="shared" si="59"/>
        <v>0.53149327671620661</v>
      </c>
      <c r="O190" s="116">
        <f t="shared" si="61"/>
        <v>1.2494802494802495</v>
      </c>
    </row>
    <row r="191" spans="1:16" x14ac:dyDescent="0.25">
      <c r="B191" s="114" t="s">
        <v>83</v>
      </c>
      <c r="C191" s="115">
        <v>5655</v>
      </c>
      <c r="D191" s="116">
        <v>0.5493150684931507</v>
      </c>
      <c r="E191" s="115">
        <v>0</v>
      </c>
      <c r="F191" s="116">
        <f t="shared" si="55"/>
        <v>-1</v>
      </c>
      <c r="G191" s="115">
        <v>1857</v>
      </c>
      <c r="H191" s="116" t="str">
        <f t="shared" si="56"/>
        <v>-</v>
      </c>
      <c r="I191" s="115">
        <v>4163</v>
      </c>
      <c r="J191" s="116">
        <f t="shared" si="57"/>
        <v>1.241787829833064</v>
      </c>
      <c r="K191" s="115">
        <v>4579</v>
      </c>
      <c r="L191" s="116">
        <f t="shared" si="58"/>
        <v>9.9927936584194077E-2</v>
      </c>
      <c r="M191" s="115">
        <v>4658</v>
      </c>
      <c r="N191" s="116">
        <f t="shared" si="59"/>
        <v>1.7252675256606231E-2</v>
      </c>
      <c r="O191" s="116">
        <f t="shared" si="61"/>
        <v>-0.17630415561450041</v>
      </c>
    </row>
    <row r="192" spans="1:16" x14ac:dyDescent="0.25">
      <c r="B192" s="114" t="s">
        <v>85</v>
      </c>
      <c r="C192" s="115">
        <v>3842</v>
      </c>
      <c r="D192" s="116">
        <v>0.26008527386028213</v>
      </c>
      <c r="E192" s="115">
        <v>2699</v>
      </c>
      <c r="F192" s="116">
        <f t="shared" si="55"/>
        <v>-0.297501301405518</v>
      </c>
      <c r="G192" s="115">
        <v>2890</v>
      </c>
      <c r="H192" s="116">
        <f t="shared" si="56"/>
        <v>7.076695072248973E-2</v>
      </c>
      <c r="I192" s="115">
        <v>2347</v>
      </c>
      <c r="J192" s="116">
        <f t="shared" si="57"/>
        <v>-0.18788927335640138</v>
      </c>
      <c r="K192" s="115">
        <v>3754</v>
      </c>
      <c r="L192" s="116">
        <f t="shared" si="58"/>
        <v>0.59948870899020035</v>
      </c>
      <c r="M192" s="115">
        <v>3150</v>
      </c>
      <c r="N192" s="116">
        <f t="shared" si="59"/>
        <v>-0.16089504528502929</v>
      </c>
      <c r="O192" s="116">
        <f t="shared" si="61"/>
        <v>-0.18011452368558045</v>
      </c>
    </row>
    <row r="193" spans="2:16" x14ac:dyDescent="0.25">
      <c r="B193" s="114" t="s">
        <v>87</v>
      </c>
      <c r="C193" s="115">
        <v>3446</v>
      </c>
      <c r="D193" s="116">
        <v>-0.23575072078066095</v>
      </c>
      <c r="E193" s="115">
        <v>1017</v>
      </c>
      <c r="F193" s="116">
        <f t="shared" si="55"/>
        <v>-0.7048752176436448</v>
      </c>
      <c r="G193" s="115">
        <v>3158</v>
      </c>
      <c r="H193" s="116">
        <f t="shared" si="56"/>
        <v>2.105211406096362</v>
      </c>
      <c r="I193" s="115">
        <v>2357</v>
      </c>
      <c r="J193" s="116">
        <f t="shared" si="57"/>
        <v>-0.25364154528182392</v>
      </c>
      <c r="K193" s="115">
        <v>2600</v>
      </c>
      <c r="L193" s="116">
        <f t="shared" si="58"/>
        <v>0.10309715740347891</v>
      </c>
      <c r="M193" s="115">
        <v>1713</v>
      </c>
      <c r="N193" s="116">
        <f t="shared" si="59"/>
        <v>-0.34115384615384614</v>
      </c>
      <c r="O193" s="116">
        <f t="shared" si="61"/>
        <v>-0.50290191526407435</v>
      </c>
    </row>
    <row r="194" spans="2:16" x14ac:dyDescent="0.25">
      <c r="B194" s="114" t="s">
        <v>89</v>
      </c>
      <c r="C194" s="115">
        <v>2405</v>
      </c>
      <c r="D194" s="116">
        <v>-0.22544283413848631</v>
      </c>
      <c r="E194" s="115">
        <v>641</v>
      </c>
      <c r="F194" s="116">
        <f t="shared" si="55"/>
        <v>-0.73347193347193351</v>
      </c>
      <c r="G194" s="115">
        <v>2408</v>
      </c>
      <c r="H194" s="116">
        <f t="shared" si="56"/>
        <v>2.7566302652106085</v>
      </c>
      <c r="I194" s="115">
        <v>2416</v>
      </c>
      <c r="J194" s="116">
        <f t="shared" si="57"/>
        <v>3.3222591362125353E-3</v>
      </c>
      <c r="K194" s="115">
        <v>3994</v>
      </c>
      <c r="L194" s="116">
        <f t="shared" si="58"/>
        <v>0.6531456953642385</v>
      </c>
      <c r="M194" s="115">
        <v>2226</v>
      </c>
      <c r="N194" s="116">
        <f>IFERROR(M194/K194-1,"-")</f>
        <v>-0.44266399599399098</v>
      </c>
      <c r="O194" s="116">
        <f t="shared" si="61"/>
        <v>-7.4428274428274377E-2</v>
      </c>
    </row>
    <row r="195" spans="2:16" x14ac:dyDescent="0.25">
      <c r="B195" s="114" t="s">
        <v>91</v>
      </c>
      <c r="C195" s="115">
        <v>2799</v>
      </c>
      <c r="D195" s="116">
        <v>-9.0643274853801192E-2</v>
      </c>
      <c r="E195" s="115">
        <v>395</v>
      </c>
      <c r="F195" s="116">
        <f t="shared" si="55"/>
        <v>-0.85887817077527684</v>
      </c>
      <c r="G195" s="115">
        <v>4664</v>
      </c>
      <c r="H195" s="116">
        <f t="shared" si="56"/>
        <v>10.807594936708862</v>
      </c>
      <c r="I195" s="115">
        <v>3088</v>
      </c>
      <c r="J195" s="116">
        <f t="shared" si="57"/>
        <v>-0.33790737564322471</v>
      </c>
      <c r="K195" s="115">
        <v>3416</v>
      </c>
      <c r="L195" s="116">
        <f t="shared" si="58"/>
        <v>0.10621761658031081</v>
      </c>
      <c r="M195" s="115"/>
      <c r="N195" s="116"/>
      <c r="O195" s="116"/>
    </row>
    <row r="196" spans="2:16" x14ac:dyDescent="0.25">
      <c r="B196" s="114" t="s">
        <v>93</v>
      </c>
      <c r="C196" s="115">
        <v>3777</v>
      </c>
      <c r="D196" s="116">
        <v>-7.8802206461781044E-3</v>
      </c>
      <c r="E196" s="115">
        <v>659</v>
      </c>
      <c r="F196" s="116">
        <f t="shared" si="55"/>
        <v>-0.82552290177389465</v>
      </c>
      <c r="G196" s="115">
        <v>3131</v>
      </c>
      <c r="H196" s="116">
        <f t="shared" si="56"/>
        <v>3.7511380880121399</v>
      </c>
      <c r="I196" s="115">
        <v>3054</v>
      </c>
      <c r="J196" s="116">
        <f t="shared" si="57"/>
        <v>-2.459278185883107E-2</v>
      </c>
      <c r="K196" s="115">
        <v>3610</v>
      </c>
      <c r="L196" s="116">
        <f t="shared" si="58"/>
        <v>0.18205631958087753</v>
      </c>
      <c r="M196" s="115"/>
      <c r="N196" s="116"/>
      <c r="O196" s="116"/>
    </row>
    <row r="197" spans="2:16" ht="15.75" x14ac:dyDescent="0.25">
      <c r="B197" s="117" t="s">
        <v>30</v>
      </c>
      <c r="C197" s="118">
        <v>39195</v>
      </c>
      <c r="D197" s="119">
        <v>-1.7573349633251967E-3</v>
      </c>
      <c r="E197" s="118">
        <v>12571</v>
      </c>
      <c r="F197" s="119">
        <f t="shared" si="55"/>
        <v>-0.67927031509121061</v>
      </c>
      <c r="G197" s="118">
        <v>20808</v>
      </c>
      <c r="H197" s="119">
        <f t="shared" si="56"/>
        <v>0.65523824675841214</v>
      </c>
      <c r="I197" s="118">
        <v>32138</v>
      </c>
      <c r="J197" s="119">
        <f t="shared" si="57"/>
        <v>0.5445021145713187</v>
      </c>
      <c r="K197" s="118">
        <v>40929</v>
      </c>
      <c r="L197" s="119">
        <f t="shared" si="58"/>
        <v>0.27353911257701169</v>
      </c>
      <c r="M197" s="118">
        <v>35840</v>
      </c>
      <c r="N197" s="119">
        <v>5.7133586998200814E-2</v>
      </c>
      <c r="O197" s="119">
        <v>9.8746129556393614E-2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C200" s="120"/>
      <c r="K200" s="120"/>
      <c r="N200" s="79"/>
      <c r="O200" s="79"/>
    </row>
    <row r="202" spans="2:16" ht="48.75" customHeight="1" thickBot="1" x14ac:dyDescent="0.3">
      <c r="B202" s="270" t="s">
        <v>284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C7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CONCATENATE("var. ",RIGHT(C205,2),"/",RIGHT(C205-1,2))</f>
        <v>var. 19/18</v>
      </c>
      <c r="E206" s="113" t="s">
        <v>69</v>
      </c>
      <c r="F206" s="112" t="str">
        <f>CONCATENATE("var. ",RIGHT(E205,2),"/",RIGHT(E205-1,2))</f>
        <v>var. 20/19</v>
      </c>
      <c r="G206" s="113" t="s">
        <v>69</v>
      </c>
      <c r="H206" s="112" t="str">
        <f>CONCATENATE("var. ",RIGHT(G205,2),"/",RIGHT(G205-1,2))</f>
        <v>var. 21/20</v>
      </c>
      <c r="I206" s="113" t="s">
        <v>69</v>
      </c>
      <c r="J206" s="112" t="s">
        <v>136</v>
      </c>
      <c r="K206" s="113" t="s">
        <v>69</v>
      </c>
      <c r="L206" s="112" t="s">
        <v>251</v>
      </c>
      <c r="M206" s="113" t="s">
        <v>69</v>
      </c>
      <c r="N206" s="112" t="s">
        <v>275</v>
      </c>
      <c r="O206" s="112" t="s">
        <v>276</v>
      </c>
    </row>
    <row r="207" spans="2:16" x14ac:dyDescent="0.25">
      <c r="B207" s="114" t="s">
        <v>71</v>
      </c>
      <c r="C207" s="115">
        <v>2485</v>
      </c>
      <c r="D207" s="116">
        <v>-0.34102360116679931</v>
      </c>
      <c r="E207" s="115">
        <v>2259</v>
      </c>
      <c r="F207" s="116">
        <f t="shared" ref="F207:F219" si="62">IFERROR(E207/C207-1,"-")</f>
        <v>-9.0945674044265568E-2</v>
      </c>
      <c r="G207" s="115">
        <v>192</v>
      </c>
      <c r="H207" s="116">
        <f t="shared" ref="H207:H219" si="63">IFERROR(G207/E207-1,"-")</f>
        <v>-0.91500664010624166</v>
      </c>
      <c r="I207" s="115">
        <v>5030</v>
      </c>
      <c r="J207" s="116">
        <f t="shared" ref="J207:J219" si="64">IFERROR(I207/G207-1,"-")</f>
        <v>25.197916666666668</v>
      </c>
      <c r="K207" s="115">
        <v>5017</v>
      </c>
      <c r="L207" s="116">
        <f t="shared" ref="L207:L219" si="65">IFERROR(K207/I207-1,"-")</f>
        <v>-2.5844930417494583E-3</v>
      </c>
      <c r="M207" s="115">
        <v>5560</v>
      </c>
      <c r="N207" s="116">
        <f t="shared" ref="N207:N215" si="66">IFERROR(M207/K207-1,"-")</f>
        <v>0.10823201116204895</v>
      </c>
      <c r="O207" s="116">
        <f t="shared" ref="O207" si="67">M207/C207-1</f>
        <v>1.2374245472837022</v>
      </c>
    </row>
    <row r="208" spans="2:16" x14ac:dyDescent="0.25">
      <c r="B208" s="114" t="s">
        <v>73</v>
      </c>
      <c r="C208" s="115">
        <v>2739</v>
      </c>
      <c r="D208" s="116">
        <v>-0.40131147540983603</v>
      </c>
      <c r="E208" s="115">
        <v>1854</v>
      </c>
      <c r="F208" s="116">
        <f t="shared" si="62"/>
        <v>-0.32311062431544357</v>
      </c>
      <c r="G208" s="115">
        <v>123</v>
      </c>
      <c r="H208" s="116">
        <f t="shared" si="63"/>
        <v>-0.93365695792880254</v>
      </c>
      <c r="I208" s="115">
        <v>4398</v>
      </c>
      <c r="J208" s="116">
        <f t="shared" si="64"/>
        <v>34.756097560975611</v>
      </c>
      <c r="K208" s="115">
        <v>4633</v>
      </c>
      <c r="L208" s="116">
        <f t="shared" si="65"/>
        <v>5.3433378808549259E-2</v>
      </c>
      <c r="M208" s="115">
        <v>6436</v>
      </c>
      <c r="N208" s="116">
        <f t="shared" si="66"/>
        <v>0.38916468810705807</v>
      </c>
      <c r="O208" s="116">
        <f>IFERROR(M208/C208-1,"-")</f>
        <v>1.3497626871120847</v>
      </c>
    </row>
    <row r="209" spans="2:16" x14ac:dyDescent="0.25">
      <c r="B209" s="114" t="s">
        <v>75</v>
      </c>
      <c r="C209" s="115">
        <v>2705</v>
      </c>
      <c r="D209" s="116">
        <v>0.17201039861351819</v>
      </c>
      <c r="E209" s="115">
        <v>1287</v>
      </c>
      <c r="F209" s="116">
        <f t="shared" si="62"/>
        <v>-0.52421441774491684</v>
      </c>
      <c r="G209" s="115">
        <v>99</v>
      </c>
      <c r="H209" s="116">
        <f t="shared" si="63"/>
        <v>-0.92307692307692313</v>
      </c>
      <c r="I209" s="115">
        <v>3695</v>
      </c>
      <c r="J209" s="116">
        <f t="shared" si="64"/>
        <v>36.323232323232325</v>
      </c>
      <c r="K209" s="115">
        <v>4750</v>
      </c>
      <c r="L209" s="116">
        <f t="shared" si="65"/>
        <v>0.28552097428958056</v>
      </c>
      <c r="M209" s="115">
        <v>4950</v>
      </c>
      <c r="N209" s="116">
        <f t="shared" si="66"/>
        <v>4.2105263157894646E-2</v>
      </c>
      <c r="O209" s="116">
        <f t="shared" ref="O209:O218" si="68">IFERROR(M209/C209-1,"-")</f>
        <v>0.82994454713493537</v>
      </c>
    </row>
    <row r="210" spans="2:16" x14ac:dyDescent="0.25">
      <c r="B210" s="114" t="s">
        <v>77</v>
      </c>
      <c r="C210" s="115">
        <v>3376</v>
      </c>
      <c r="D210" s="116">
        <v>0.25595238095238093</v>
      </c>
      <c r="E210" s="115">
        <v>0</v>
      </c>
      <c r="F210" s="116">
        <f t="shared" si="62"/>
        <v>-1</v>
      </c>
      <c r="G210" s="115">
        <v>71</v>
      </c>
      <c r="H210" s="116" t="str">
        <f t="shared" si="63"/>
        <v>-</v>
      </c>
      <c r="I210" s="115">
        <v>5717</v>
      </c>
      <c r="J210" s="116">
        <f t="shared" si="64"/>
        <v>79.521126760563376</v>
      </c>
      <c r="K210" s="115">
        <v>7114</v>
      </c>
      <c r="L210" s="116">
        <f t="shared" si="65"/>
        <v>0.24435892950848337</v>
      </c>
      <c r="M210" s="115">
        <v>4758</v>
      </c>
      <c r="N210" s="116">
        <f t="shared" si="66"/>
        <v>-0.3311779589541749</v>
      </c>
      <c r="O210" s="116">
        <f t="shared" si="68"/>
        <v>0.40936018957345977</v>
      </c>
    </row>
    <row r="211" spans="2:16" x14ac:dyDescent="0.25">
      <c r="B211" s="114" t="s">
        <v>79</v>
      </c>
      <c r="C211" s="115">
        <v>6870</v>
      </c>
      <c r="D211" s="116">
        <v>0.86634066829665857</v>
      </c>
      <c r="E211" s="115">
        <v>0</v>
      </c>
      <c r="F211" s="116">
        <f t="shared" si="62"/>
        <v>-1</v>
      </c>
      <c r="G211" s="115">
        <v>171</v>
      </c>
      <c r="H211" s="116" t="str">
        <f t="shared" si="63"/>
        <v>-</v>
      </c>
      <c r="I211" s="115">
        <v>5879</v>
      </c>
      <c r="J211" s="116">
        <f t="shared" si="64"/>
        <v>33.380116959064324</v>
      </c>
      <c r="K211" s="115">
        <v>5786</v>
      </c>
      <c r="L211" s="116">
        <f t="shared" si="65"/>
        <v>-1.5819016839598521E-2</v>
      </c>
      <c r="M211" s="115">
        <v>5717</v>
      </c>
      <c r="N211" s="116">
        <f t="shared" si="66"/>
        <v>-1.1925337020394E-2</v>
      </c>
      <c r="O211" s="116">
        <f t="shared" si="68"/>
        <v>-0.16783114992721981</v>
      </c>
    </row>
    <row r="212" spans="2:16" x14ac:dyDescent="0.25">
      <c r="B212" s="114" t="s">
        <v>81</v>
      </c>
      <c r="C212" s="115">
        <v>1634</v>
      </c>
      <c r="D212" s="116">
        <v>-0.38223062381852557</v>
      </c>
      <c r="E212" s="115">
        <v>0</v>
      </c>
      <c r="F212" s="116">
        <f t="shared" si="62"/>
        <v>-1</v>
      </c>
      <c r="G212" s="115">
        <v>425</v>
      </c>
      <c r="H212" s="116" t="str">
        <f t="shared" si="63"/>
        <v>-</v>
      </c>
      <c r="I212" s="115">
        <v>4085</v>
      </c>
      <c r="J212" s="116">
        <f t="shared" si="64"/>
        <v>8.6117647058823525</v>
      </c>
      <c r="K212" s="115">
        <v>5430</v>
      </c>
      <c r="L212" s="116">
        <f t="shared" si="65"/>
        <v>0.32925336597307231</v>
      </c>
      <c r="M212" s="115">
        <v>5221</v>
      </c>
      <c r="N212" s="116">
        <f t="shared" si="66"/>
        <v>-3.8489871086556215E-2</v>
      </c>
      <c r="O212" s="116">
        <f t="shared" si="68"/>
        <v>2.1952264381884943</v>
      </c>
    </row>
    <row r="213" spans="2:16" x14ac:dyDescent="0.25">
      <c r="B213" s="114" t="s">
        <v>83</v>
      </c>
      <c r="C213" s="115">
        <v>3570</v>
      </c>
      <c r="D213" s="116">
        <v>0.17860680092439751</v>
      </c>
      <c r="E213" s="115">
        <v>0</v>
      </c>
      <c r="F213" s="116">
        <f t="shared" si="62"/>
        <v>-1</v>
      </c>
      <c r="G213" s="115">
        <v>768</v>
      </c>
      <c r="H213" s="116" t="str">
        <f t="shared" si="63"/>
        <v>-</v>
      </c>
      <c r="I213" s="115">
        <v>6948</v>
      </c>
      <c r="J213" s="116">
        <f t="shared" si="64"/>
        <v>8.046875</v>
      </c>
      <c r="K213" s="115">
        <v>8333</v>
      </c>
      <c r="L213" s="116">
        <f t="shared" si="65"/>
        <v>0.19933793897524477</v>
      </c>
      <c r="M213" s="115">
        <v>5284</v>
      </c>
      <c r="N213" s="116">
        <f t="shared" si="66"/>
        <v>-0.36589463578543147</v>
      </c>
      <c r="O213" s="116">
        <f t="shared" si="68"/>
        <v>0.48011204481792724</v>
      </c>
    </row>
    <row r="214" spans="2:16" x14ac:dyDescent="0.25">
      <c r="B214" s="114" t="s">
        <v>85</v>
      </c>
      <c r="C214" s="115">
        <v>3944</v>
      </c>
      <c r="D214" s="116">
        <v>-2.0610876583064264E-2</v>
      </c>
      <c r="E214" s="115">
        <v>1357</v>
      </c>
      <c r="F214" s="116">
        <f t="shared" si="62"/>
        <v>-0.6559330628803246</v>
      </c>
      <c r="G214" s="115">
        <v>1257</v>
      </c>
      <c r="H214" s="116">
        <f t="shared" si="63"/>
        <v>-7.3691967575534312E-2</v>
      </c>
      <c r="I214" s="115">
        <v>7259</v>
      </c>
      <c r="J214" s="116">
        <f t="shared" si="64"/>
        <v>4.7748607796340492</v>
      </c>
      <c r="K214" s="115">
        <v>11019</v>
      </c>
      <c r="L214" s="116">
        <f t="shared" si="65"/>
        <v>0.51797768287642931</v>
      </c>
      <c r="M214" s="115">
        <v>4873</v>
      </c>
      <c r="N214" s="116">
        <f t="shared" si="66"/>
        <v>-0.5577638624194573</v>
      </c>
      <c r="O214" s="116">
        <f t="shared" si="68"/>
        <v>0.23554766734279919</v>
      </c>
    </row>
    <row r="215" spans="2:16" x14ac:dyDescent="0.25">
      <c r="B215" s="114" t="s">
        <v>87</v>
      </c>
      <c r="C215" s="115">
        <v>3118</v>
      </c>
      <c r="D215" s="116">
        <v>0.12766726943942142</v>
      </c>
      <c r="E215" s="115">
        <v>57</v>
      </c>
      <c r="F215" s="116">
        <f t="shared" si="62"/>
        <v>-0.98171905067350862</v>
      </c>
      <c r="G215" s="115">
        <v>3326</v>
      </c>
      <c r="H215" s="116">
        <f t="shared" si="63"/>
        <v>57.350877192982459</v>
      </c>
      <c r="I215" s="115">
        <v>5770</v>
      </c>
      <c r="J215" s="116">
        <f t="shared" si="64"/>
        <v>0.73481659651232722</v>
      </c>
      <c r="K215" s="115">
        <v>7531</v>
      </c>
      <c r="L215" s="116">
        <f t="shared" si="65"/>
        <v>0.30519930675909879</v>
      </c>
      <c r="M215" s="115">
        <v>3763</v>
      </c>
      <c r="N215" s="116">
        <f t="shared" si="66"/>
        <v>-0.50033196122692869</v>
      </c>
      <c r="O215" s="116">
        <f t="shared" si="68"/>
        <v>0.20686337395766508</v>
      </c>
    </row>
    <row r="216" spans="2:16" x14ac:dyDescent="0.25">
      <c r="B216" s="114" t="s">
        <v>89</v>
      </c>
      <c r="C216" s="115">
        <v>2824</v>
      </c>
      <c r="D216" s="116">
        <v>9.7125097125097204E-2</v>
      </c>
      <c r="E216" s="115">
        <v>87</v>
      </c>
      <c r="F216" s="116">
        <f t="shared" si="62"/>
        <v>-0.96919263456090654</v>
      </c>
      <c r="G216" s="115">
        <v>6408</v>
      </c>
      <c r="H216" s="116">
        <f t="shared" si="63"/>
        <v>72.65517241379311</v>
      </c>
      <c r="I216" s="115">
        <v>4458</v>
      </c>
      <c r="J216" s="116">
        <f t="shared" si="64"/>
        <v>-0.30430711610486894</v>
      </c>
      <c r="K216" s="115">
        <v>7404</v>
      </c>
      <c r="L216" s="116">
        <f t="shared" si="65"/>
        <v>0.66083445491251691</v>
      </c>
      <c r="M216" s="115">
        <v>5114</v>
      </c>
      <c r="N216" s="116">
        <f>IFERROR(M216/K216-1,"-")</f>
        <v>-0.3092922744462453</v>
      </c>
      <c r="O216" s="116">
        <f t="shared" si="68"/>
        <v>0.81090651558073645</v>
      </c>
    </row>
    <row r="217" spans="2:16" x14ac:dyDescent="0.25">
      <c r="B217" s="114" t="s">
        <v>91</v>
      </c>
      <c r="C217" s="115">
        <v>2361</v>
      </c>
      <c r="D217" s="116">
        <v>-0.18782249742002066</v>
      </c>
      <c r="E217" s="115">
        <v>659</v>
      </c>
      <c r="F217" s="116">
        <f t="shared" si="62"/>
        <v>-0.72088098263447686</v>
      </c>
      <c r="G217" s="115">
        <v>5144</v>
      </c>
      <c r="H217" s="116">
        <f t="shared" si="63"/>
        <v>6.8057663125948409</v>
      </c>
      <c r="I217" s="115">
        <v>3763</v>
      </c>
      <c r="J217" s="116">
        <f t="shared" si="64"/>
        <v>-0.26846811819595651</v>
      </c>
      <c r="K217" s="115">
        <v>5727</v>
      </c>
      <c r="L217" s="116">
        <f t="shared" si="65"/>
        <v>0.52192399681105495</v>
      </c>
      <c r="M217" s="115"/>
      <c r="N217" s="116"/>
      <c r="O217" s="116"/>
    </row>
    <row r="218" spans="2:16" x14ac:dyDescent="0.25">
      <c r="B218" s="114" t="s">
        <v>93</v>
      </c>
      <c r="C218" s="115">
        <v>3220</v>
      </c>
      <c r="D218" s="116">
        <v>0.25634022629730779</v>
      </c>
      <c r="E218" s="115">
        <v>515</v>
      </c>
      <c r="F218" s="116">
        <f t="shared" si="62"/>
        <v>-0.84006211180124224</v>
      </c>
      <c r="G218" s="115">
        <v>4373</v>
      </c>
      <c r="H218" s="116">
        <f t="shared" si="63"/>
        <v>7.4912621359223301</v>
      </c>
      <c r="I218" s="115">
        <v>3879</v>
      </c>
      <c r="J218" s="116">
        <f t="shared" si="64"/>
        <v>-0.11296592728104271</v>
      </c>
      <c r="K218" s="115">
        <v>5808</v>
      </c>
      <c r="L218" s="116">
        <f t="shared" si="65"/>
        <v>0.49729311678267596</v>
      </c>
      <c r="M218" s="115"/>
      <c r="N218" s="116"/>
      <c r="O218" s="116"/>
    </row>
    <row r="219" spans="2:16" ht="15.75" x14ac:dyDescent="0.25">
      <c r="B219" s="117" t="s">
        <v>30</v>
      </c>
      <c r="C219" s="118">
        <v>38846</v>
      </c>
      <c r="D219" s="119">
        <v>3.4982548690485782E-2</v>
      </c>
      <c r="E219" s="118">
        <v>8958</v>
      </c>
      <c r="F219" s="119">
        <f t="shared" si="62"/>
        <v>-0.76939710652319415</v>
      </c>
      <c r="G219" s="118">
        <v>22357</v>
      </c>
      <c r="H219" s="119">
        <f t="shared" si="63"/>
        <v>1.4957579816923419</v>
      </c>
      <c r="I219" s="118">
        <v>60881</v>
      </c>
      <c r="J219" s="119">
        <f t="shared" si="64"/>
        <v>1.7231292212729792</v>
      </c>
      <c r="K219" s="118">
        <v>78552</v>
      </c>
      <c r="L219" s="119">
        <f t="shared" si="65"/>
        <v>0.29025475928450595</v>
      </c>
      <c r="M219" s="118">
        <v>51676</v>
      </c>
      <c r="N219" s="119">
        <v>-0.22891206708745537</v>
      </c>
      <c r="O219" s="119">
        <v>0.55346460243499163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C222" s="120"/>
      <c r="K222" s="120"/>
      <c r="N222" s="79"/>
      <c r="O222" s="79"/>
    </row>
    <row r="224" spans="2:16" ht="48.75" customHeight="1" thickBot="1" x14ac:dyDescent="0.3">
      <c r="B224" s="270" t="s">
        <v>285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147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148</v>
      </c>
    </row>
    <row r="226" spans="2:16" ht="22.5" thickTop="1" thickBot="1" x14ac:dyDescent="0.3">
      <c r="B226" s="121" t="str">
        <f>C226</f>
        <v>Dinamarca</v>
      </c>
      <c r="C226" s="292" t="s">
        <v>128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C7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CONCATENATE("var. ",RIGHT(C227,2),"/",RIGHT(C227-1,2))</f>
        <v>var. 19/18</v>
      </c>
      <c r="E228" s="113" t="s">
        <v>69</v>
      </c>
      <c r="F228" s="112" t="str">
        <f>CONCATENATE("var. ",RIGHT(E227,2),"/",RIGHT(E227-1,2))</f>
        <v>var. 20/19</v>
      </c>
      <c r="G228" s="113" t="s">
        <v>69</v>
      </c>
      <c r="H228" s="112" t="str">
        <f>CONCATENATE("var. ",RIGHT(G227,2),"/",RIGHT(G227-1,2))</f>
        <v>var. 21/20</v>
      </c>
      <c r="I228" s="113" t="s">
        <v>69</v>
      </c>
      <c r="J228" s="112" t="s">
        <v>136</v>
      </c>
      <c r="K228" s="113" t="s">
        <v>69</v>
      </c>
      <c r="L228" s="112" t="s">
        <v>251</v>
      </c>
      <c r="M228" s="113" t="s">
        <v>69</v>
      </c>
      <c r="N228" s="112" t="s">
        <v>275</v>
      </c>
      <c r="O228" s="112" t="s">
        <v>276</v>
      </c>
    </row>
    <row r="229" spans="2:16" x14ac:dyDescent="0.25">
      <c r="B229" s="114" t="s">
        <v>71</v>
      </c>
      <c r="C229" s="115">
        <v>3323</v>
      </c>
      <c r="D229" s="116">
        <v>-0.11054603854389722</v>
      </c>
      <c r="E229" s="115">
        <v>4664</v>
      </c>
      <c r="F229" s="116">
        <f t="shared" ref="F229:F241" si="69">IFERROR(E229/C229-1,"-")</f>
        <v>0.40355100812518807</v>
      </c>
      <c r="G229" s="115">
        <v>95</v>
      </c>
      <c r="H229" s="116">
        <f t="shared" ref="H229:H241" si="70">IFERROR(G229/E229-1,"-")</f>
        <v>-0.97963121783876506</v>
      </c>
      <c r="I229" s="115">
        <v>3368</v>
      </c>
      <c r="J229" s="116">
        <f t="shared" ref="J229:J241" si="71">IFERROR(I229/G229-1,"-")</f>
        <v>34.452631578947368</v>
      </c>
      <c r="K229" s="115">
        <v>6826</v>
      </c>
      <c r="L229" s="116">
        <f t="shared" ref="L229:L241" si="72">IFERROR(K229/I229-1,"-")</f>
        <v>1.0267220902612828</v>
      </c>
      <c r="M229" s="115">
        <v>5393</v>
      </c>
      <c r="N229" s="116">
        <f t="shared" ref="N229:N237" si="73">IFERROR(M229/K229-1,"-")</f>
        <v>-0.20993261060650459</v>
      </c>
      <c r="O229" s="116">
        <f t="shared" ref="O229" si="74">M229/C229-1</f>
        <v>0.62293108636773997</v>
      </c>
    </row>
    <row r="230" spans="2:16" x14ac:dyDescent="0.25">
      <c r="B230" s="114" t="s">
        <v>73</v>
      </c>
      <c r="C230" s="115">
        <v>3497</v>
      </c>
      <c r="D230" s="116">
        <v>0.22486865148861646</v>
      </c>
      <c r="E230" s="115">
        <v>7381</v>
      </c>
      <c r="F230" s="116">
        <f t="shared" si="69"/>
        <v>1.1106662853874751</v>
      </c>
      <c r="G230" s="115">
        <v>36</v>
      </c>
      <c r="H230" s="116">
        <f t="shared" si="70"/>
        <v>-0.99512261211217989</v>
      </c>
      <c r="I230" s="115">
        <v>3577</v>
      </c>
      <c r="J230" s="116">
        <f t="shared" si="71"/>
        <v>98.361111111111114</v>
      </c>
      <c r="K230" s="115">
        <v>5937</v>
      </c>
      <c r="L230" s="116">
        <f t="shared" si="72"/>
        <v>0.65977075761811577</v>
      </c>
      <c r="M230" s="115">
        <v>5083</v>
      </c>
      <c r="N230" s="116">
        <f t="shared" si="73"/>
        <v>-0.14384369210038739</v>
      </c>
      <c r="O230" s="116">
        <f>IFERROR(M230/C230-1,"-")</f>
        <v>0.45353159851301106</v>
      </c>
    </row>
    <row r="231" spans="2:16" x14ac:dyDescent="0.25">
      <c r="B231" s="114" t="s">
        <v>75</v>
      </c>
      <c r="C231" s="115">
        <v>3601</v>
      </c>
      <c r="D231" s="116">
        <v>0.1904132231404958</v>
      </c>
      <c r="E231" s="115">
        <v>3235</v>
      </c>
      <c r="F231" s="116">
        <f t="shared" si="69"/>
        <v>-0.10163843376839765</v>
      </c>
      <c r="G231" s="115">
        <v>3</v>
      </c>
      <c r="H231" s="116">
        <f t="shared" si="70"/>
        <v>-0.9990726429675425</v>
      </c>
      <c r="I231" s="115">
        <v>4011</v>
      </c>
      <c r="J231" s="116">
        <f t="shared" si="71"/>
        <v>1336</v>
      </c>
      <c r="K231" s="115">
        <v>3783</v>
      </c>
      <c r="L231" s="116">
        <f t="shared" si="72"/>
        <v>-5.6843679880329123E-2</v>
      </c>
      <c r="M231" s="115">
        <v>4024</v>
      </c>
      <c r="N231" s="116">
        <f t="shared" si="73"/>
        <v>6.3706053396775042E-2</v>
      </c>
      <c r="O231" s="116">
        <f t="shared" ref="O231:O240" si="75">IFERROR(M231/C231-1,"-")</f>
        <v>0.11746737017495135</v>
      </c>
    </row>
    <row r="232" spans="2:16" x14ac:dyDescent="0.25">
      <c r="B232" s="114" t="s">
        <v>77</v>
      </c>
      <c r="C232" s="115">
        <v>992</v>
      </c>
      <c r="D232" s="116">
        <v>-0.27165932452276065</v>
      </c>
      <c r="E232" s="115">
        <v>0</v>
      </c>
      <c r="F232" s="116">
        <f t="shared" si="69"/>
        <v>-1</v>
      </c>
      <c r="G232" s="115">
        <v>0</v>
      </c>
      <c r="H232" s="116" t="str">
        <f t="shared" si="70"/>
        <v>-</v>
      </c>
      <c r="I232" s="115">
        <v>2697</v>
      </c>
      <c r="J232" s="116" t="str">
        <f t="shared" si="71"/>
        <v>-</v>
      </c>
      <c r="K232" s="115">
        <v>1857</v>
      </c>
      <c r="L232" s="116">
        <f t="shared" si="72"/>
        <v>-0.31145717463848721</v>
      </c>
      <c r="M232" s="115">
        <v>1498</v>
      </c>
      <c r="N232" s="116">
        <f t="shared" si="73"/>
        <v>-0.19332256327409802</v>
      </c>
      <c r="O232" s="116">
        <f t="shared" si="75"/>
        <v>0.51008064516129026</v>
      </c>
    </row>
    <row r="233" spans="2:16" x14ac:dyDescent="0.25">
      <c r="B233" s="114" t="s">
        <v>79</v>
      </c>
      <c r="C233" s="115">
        <v>24</v>
      </c>
      <c r="D233" s="116">
        <v>-0.77981651376146788</v>
      </c>
      <c r="E233" s="115">
        <v>0</v>
      </c>
      <c r="F233" s="116">
        <f t="shared" si="69"/>
        <v>-1</v>
      </c>
      <c r="G233" s="115">
        <v>46</v>
      </c>
      <c r="H233" s="116" t="str">
        <f t="shared" si="70"/>
        <v>-</v>
      </c>
      <c r="I233" s="115">
        <v>98</v>
      </c>
      <c r="J233" s="116">
        <f t="shared" si="71"/>
        <v>1.1304347826086958</v>
      </c>
      <c r="K233" s="115">
        <v>46</v>
      </c>
      <c r="L233" s="116">
        <f t="shared" si="72"/>
        <v>-0.53061224489795911</v>
      </c>
      <c r="M233" s="115">
        <v>193</v>
      </c>
      <c r="N233" s="116">
        <f t="shared" si="73"/>
        <v>3.1956521739130439</v>
      </c>
      <c r="O233" s="116">
        <f t="shared" si="75"/>
        <v>7.0416666666666661</v>
      </c>
    </row>
    <row r="234" spans="2:16" x14ac:dyDescent="0.25">
      <c r="B234" s="114" t="s">
        <v>81</v>
      </c>
      <c r="C234" s="115">
        <v>59</v>
      </c>
      <c r="D234" s="116">
        <v>-0.28915662650602414</v>
      </c>
      <c r="E234" s="115">
        <v>0</v>
      </c>
      <c r="F234" s="116">
        <f t="shared" si="69"/>
        <v>-1</v>
      </c>
      <c r="G234" s="115">
        <v>20</v>
      </c>
      <c r="H234" s="116" t="str">
        <f t="shared" si="70"/>
        <v>-</v>
      </c>
      <c r="I234" s="115">
        <v>86</v>
      </c>
      <c r="J234" s="116">
        <f t="shared" si="71"/>
        <v>3.3</v>
      </c>
      <c r="K234" s="115">
        <v>6</v>
      </c>
      <c r="L234" s="116">
        <f t="shared" si="72"/>
        <v>-0.93023255813953487</v>
      </c>
      <c r="M234" s="115">
        <v>28</v>
      </c>
      <c r="N234" s="116">
        <f t="shared" si="73"/>
        <v>3.666666666666667</v>
      </c>
      <c r="O234" s="116">
        <f t="shared" si="75"/>
        <v>-0.52542372881355925</v>
      </c>
    </row>
    <row r="235" spans="2:16" x14ac:dyDescent="0.25">
      <c r="B235" s="114" t="s">
        <v>83</v>
      </c>
      <c r="C235" s="115">
        <v>255</v>
      </c>
      <c r="D235" s="116">
        <v>-0.55419580419580416</v>
      </c>
      <c r="E235" s="115">
        <v>0</v>
      </c>
      <c r="F235" s="116">
        <f t="shared" si="69"/>
        <v>-1</v>
      </c>
      <c r="G235" s="115">
        <v>222</v>
      </c>
      <c r="H235" s="116" t="str">
        <f t="shared" si="70"/>
        <v>-</v>
      </c>
      <c r="I235" s="115">
        <v>683</v>
      </c>
      <c r="J235" s="116">
        <f t="shared" si="71"/>
        <v>2.0765765765765765</v>
      </c>
      <c r="K235" s="115">
        <v>35</v>
      </c>
      <c r="L235" s="116">
        <f t="shared" si="72"/>
        <v>-0.94875549048316254</v>
      </c>
      <c r="M235" s="115">
        <v>144</v>
      </c>
      <c r="N235" s="116">
        <f t="shared" si="73"/>
        <v>3.1142857142857139</v>
      </c>
      <c r="O235" s="116">
        <f t="shared" si="75"/>
        <v>-0.43529411764705883</v>
      </c>
    </row>
    <row r="236" spans="2:16" x14ac:dyDescent="0.25">
      <c r="B236" s="114" t="s">
        <v>85</v>
      </c>
      <c r="C236" s="115">
        <v>331</v>
      </c>
      <c r="D236" s="116">
        <v>4.092307692307692</v>
      </c>
      <c r="E236" s="115">
        <v>9</v>
      </c>
      <c r="F236" s="116">
        <f t="shared" si="69"/>
        <v>-0.97280966767371602</v>
      </c>
      <c r="G236" s="115">
        <v>10</v>
      </c>
      <c r="H236" s="116">
        <f t="shared" si="70"/>
        <v>0.11111111111111116</v>
      </c>
      <c r="I236" s="115">
        <v>164</v>
      </c>
      <c r="J236" s="116">
        <f t="shared" si="71"/>
        <v>15.399999999999999</v>
      </c>
      <c r="K236" s="115">
        <v>110</v>
      </c>
      <c r="L236" s="116">
        <f t="shared" si="72"/>
        <v>-0.32926829268292679</v>
      </c>
      <c r="M236" s="115">
        <v>161</v>
      </c>
      <c r="N236" s="116">
        <f t="shared" si="73"/>
        <v>0.46363636363636362</v>
      </c>
      <c r="O236" s="116">
        <f t="shared" si="75"/>
        <v>-0.51359516616314194</v>
      </c>
    </row>
    <row r="237" spans="2:16" x14ac:dyDescent="0.25">
      <c r="B237" s="114" t="s">
        <v>87</v>
      </c>
      <c r="C237" s="115">
        <v>45</v>
      </c>
      <c r="D237" s="116">
        <v>-0.90663900414937759</v>
      </c>
      <c r="E237" s="115">
        <v>6</v>
      </c>
      <c r="F237" s="116">
        <f t="shared" si="69"/>
        <v>-0.8666666666666667</v>
      </c>
      <c r="G237" s="115">
        <v>20</v>
      </c>
      <c r="H237" s="116">
        <f t="shared" si="70"/>
        <v>2.3333333333333335</v>
      </c>
      <c r="I237" s="115">
        <v>126</v>
      </c>
      <c r="J237" s="116">
        <f t="shared" si="71"/>
        <v>5.3</v>
      </c>
      <c r="K237" s="115">
        <v>46</v>
      </c>
      <c r="L237" s="116">
        <f t="shared" si="72"/>
        <v>-0.63492063492063489</v>
      </c>
      <c r="M237" s="115">
        <v>94</v>
      </c>
      <c r="N237" s="116">
        <f t="shared" si="73"/>
        <v>1.0434782608695654</v>
      </c>
      <c r="O237" s="116">
        <f t="shared" si="75"/>
        <v>1.088888888888889</v>
      </c>
    </row>
    <row r="238" spans="2:16" x14ac:dyDescent="0.25">
      <c r="B238" s="114" t="s">
        <v>89</v>
      </c>
      <c r="C238" s="115">
        <v>1656</v>
      </c>
      <c r="D238" s="116">
        <v>3.1608040201005023</v>
      </c>
      <c r="E238" s="115">
        <v>3</v>
      </c>
      <c r="F238" s="116">
        <f t="shared" si="69"/>
        <v>-0.99818840579710144</v>
      </c>
      <c r="G238" s="115">
        <v>1715</v>
      </c>
      <c r="H238" s="116">
        <f t="shared" si="70"/>
        <v>570.66666666666663</v>
      </c>
      <c r="I238" s="115">
        <v>539</v>
      </c>
      <c r="J238" s="116">
        <f t="shared" si="71"/>
        <v>-0.68571428571428572</v>
      </c>
      <c r="K238" s="115">
        <v>545</v>
      </c>
      <c r="L238" s="116">
        <f t="shared" si="72"/>
        <v>1.1131725417439675E-2</v>
      </c>
      <c r="M238" s="115">
        <v>1114</v>
      </c>
      <c r="N238" s="116">
        <f>IFERROR(M238/K238-1,"-")</f>
        <v>1.0440366972477064</v>
      </c>
      <c r="O238" s="116">
        <f t="shared" si="75"/>
        <v>-0.32729468599033817</v>
      </c>
    </row>
    <row r="239" spans="2:16" x14ac:dyDescent="0.25">
      <c r="B239" s="114" t="s">
        <v>91</v>
      </c>
      <c r="C239" s="115">
        <v>2411</v>
      </c>
      <c r="D239" s="116">
        <v>1.9450317124735772E-2</v>
      </c>
      <c r="E239" s="115">
        <v>11</v>
      </c>
      <c r="F239" s="116">
        <f t="shared" si="69"/>
        <v>-0.99543757776856079</v>
      </c>
      <c r="G239" s="115">
        <v>3877</v>
      </c>
      <c r="H239" s="116">
        <f t="shared" si="70"/>
        <v>351.45454545454544</v>
      </c>
      <c r="I239" s="115">
        <v>5248</v>
      </c>
      <c r="J239" s="116">
        <f t="shared" si="71"/>
        <v>0.35362393603301512</v>
      </c>
      <c r="K239" s="115">
        <v>4889</v>
      </c>
      <c r="L239" s="116">
        <f t="shared" si="72"/>
        <v>-6.8407012195121908E-2</v>
      </c>
      <c r="M239" s="115"/>
      <c r="N239" s="116"/>
      <c r="O239" s="116"/>
    </row>
    <row r="240" spans="2:16" x14ac:dyDescent="0.25">
      <c r="B240" s="114" t="s">
        <v>93</v>
      </c>
      <c r="C240" s="115">
        <v>2487</v>
      </c>
      <c r="D240" s="116">
        <v>0.26051697921946282</v>
      </c>
      <c r="E240" s="115">
        <v>51</v>
      </c>
      <c r="F240" s="116">
        <f t="shared" si="69"/>
        <v>-0.97949336550060317</v>
      </c>
      <c r="G240" s="115">
        <v>3914</v>
      </c>
      <c r="H240" s="116">
        <f t="shared" si="70"/>
        <v>75.745098039215691</v>
      </c>
      <c r="I240" s="115">
        <v>4094</v>
      </c>
      <c r="J240" s="116">
        <f t="shared" si="71"/>
        <v>4.598875830352589E-2</v>
      </c>
      <c r="K240" s="115">
        <v>4075</v>
      </c>
      <c r="L240" s="116">
        <f t="shared" si="72"/>
        <v>-4.6409379579872567E-3</v>
      </c>
      <c r="M240" s="115"/>
      <c r="N240" s="116"/>
      <c r="O240" s="116"/>
    </row>
    <row r="241" spans="2:16" ht="15.75" x14ac:dyDescent="0.25">
      <c r="B241" s="117" t="s">
        <v>30</v>
      </c>
      <c r="C241" s="118">
        <v>18681</v>
      </c>
      <c r="D241" s="119">
        <v>9.7268722466960389E-2</v>
      </c>
      <c r="E241" s="118">
        <v>15372</v>
      </c>
      <c r="F241" s="119">
        <f t="shared" si="69"/>
        <v>-0.17713184519030034</v>
      </c>
      <c r="G241" s="118">
        <v>9958</v>
      </c>
      <c r="H241" s="119">
        <f t="shared" si="70"/>
        <v>-0.35219880301847517</v>
      </c>
      <c r="I241" s="118">
        <v>24691</v>
      </c>
      <c r="J241" s="119">
        <f t="shared" si="71"/>
        <v>1.4795139586262303</v>
      </c>
      <c r="K241" s="118">
        <v>28155</v>
      </c>
      <c r="L241" s="119">
        <f t="shared" si="72"/>
        <v>0.14029403426349685</v>
      </c>
      <c r="M241" s="118">
        <v>17732</v>
      </c>
      <c r="N241" s="119">
        <v>-7.6025220155281126E-2</v>
      </c>
      <c r="O241" s="119">
        <v>0.2865123703112531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N244" s="79"/>
      <c r="O244" s="79"/>
    </row>
    <row r="250" spans="2:16" ht="48.75" customHeight="1" thickBot="1" x14ac:dyDescent="0.3">
      <c r="B250" s="270" t="s">
        <v>286</v>
      </c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1" t="s">
        <v>147</v>
      </c>
    </row>
    <row r="251" spans="2:16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P251" s="1" t="s">
        <v>148</v>
      </c>
    </row>
    <row r="252" spans="2:16" ht="22.5" thickTop="1" thickBot="1" x14ac:dyDescent="0.3">
      <c r="B252" s="121" t="str">
        <f>C252</f>
        <v>Suecia</v>
      </c>
      <c r="C252" s="292" t="s">
        <v>131</v>
      </c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4"/>
    </row>
    <row r="253" spans="2:16" ht="22.5" thickTop="1" thickBot="1" x14ac:dyDescent="0.3">
      <c r="B253" s="109"/>
      <c r="C253" s="295">
        <f>C7</f>
        <v>2019</v>
      </c>
      <c r="D253" s="296"/>
      <c r="E253" s="297">
        <v>2020</v>
      </c>
      <c r="F253" s="296"/>
      <c r="G253" s="297">
        <v>2021</v>
      </c>
      <c r="H253" s="296"/>
      <c r="I253" s="297">
        <v>2022</v>
      </c>
      <c r="J253" s="296"/>
      <c r="K253" s="297">
        <v>2023</v>
      </c>
      <c r="L253" s="296"/>
      <c r="M253" s="297">
        <v>2024</v>
      </c>
      <c r="N253" s="298"/>
      <c r="O253" s="299"/>
    </row>
    <row r="254" spans="2:16" ht="16.5" thickTop="1" thickBot="1" x14ac:dyDescent="0.3">
      <c r="B254" s="85"/>
      <c r="C254" s="111" t="s">
        <v>69</v>
      </c>
      <c r="D254" s="112" t="str">
        <f>CONCATENATE("var. ",RIGHT(C253,2),"/",RIGHT(C253-1,2))</f>
        <v>var. 19/18</v>
      </c>
      <c r="E254" s="113" t="s">
        <v>69</v>
      </c>
      <c r="F254" s="112" t="str">
        <f>CONCATENATE("var. ",RIGHT(E253,2),"/",RIGHT(E253-1,2))</f>
        <v>var. 20/19</v>
      </c>
      <c r="G254" s="113" t="s">
        <v>69</v>
      </c>
      <c r="H254" s="112" t="str">
        <f>CONCATENATE("var. ",RIGHT(G253,2),"/",RIGHT(G253-1,2))</f>
        <v>var. 21/20</v>
      </c>
      <c r="I254" s="113" t="s">
        <v>69</v>
      </c>
      <c r="J254" s="112" t="s">
        <v>136</v>
      </c>
      <c r="K254" s="113" t="s">
        <v>69</v>
      </c>
      <c r="L254" s="112" t="s">
        <v>251</v>
      </c>
      <c r="M254" s="113" t="s">
        <v>69</v>
      </c>
      <c r="N254" s="112" t="s">
        <v>275</v>
      </c>
      <c r="O254" s="112" t="s">
        <v>276</v>
      </c>
    </row>
    <row r="255" spans="2:16" x14ac:dyDescent="0.25">
      <c r="B255" s="114" t="s">
        <v>71</v>
      </c>
      <c r="C255" s="115">
        <v>12100</v>
      </c>
      <c r="D255" s="116">
        <v>-0.23456477732793524</v>
      </c>
      <c r="E255" s="115">
        <v>9860</v>
      </c>
      <c r="F255" s="116">
        <f t="shared" ref="F255:J267" si="76">IFERROR(E255/C255-1,"-")</f>
        <v>-0.18512396694214872</v>
      </c>
      <c r="G255" s="115">
        <v>61</v>
      </c>
      <c r="H255" s="116">
        <f t="shared" si="76"/>
        <v>-0.9938133874239351</v>
      </c>
      <c r="I255" s="115">
        <v>1650</v>
      </c>
      <c r="J255" s="116">
        <f t="shared" si="76"/>
        <v>26.049180327868854</v>
      </c>
      <c r="K255" s="115">
        <v>4002</v>
      </c>
      <c r="L255" s="116">
        <f t="shared" ref="L255:L267" si="77">IFERROR(K255/I255-1,"-")</f>
        <v>1.4254545454545453</v>
      </c>
      <c r="M255" s="115">
        <v>3362</v>
      </c>
      <c r="N255" s="116">
        <f t="shared" ref="N255:N263" si="78">IFERROR(M255/K255-1,"-")</f>
        <v>-0.15992003998001003</v>
      </c>
      <c r="O255" s="116">
        <f t="shared" ref="O255" si="79">M255/C255-1</f>
        <v>-0.72214876033057851</v>
      </c>
    </row>
    <row r="256" spans="2:16" x14ac:dyDescent="0.25">
      <c r="B256" s="114" t="s">
        <v>73</v>
      </c>
      <c r="C256" s="115">
        <v>8468</v>
      </c>
      <c r="D256" s="116">
        <v>-0.42806970147237611</v>
      </c>
      <c r="E256" s="115">
        <v>14874</v>
      </c>
      <c r="F256" s="116">
        <f t="shared" si="76"/>
        <v>0.75649504015115721</v>
      </c>
      <c r="G256" s="115">
        <v>35</v>
      </c>
      <c r="H256" s="116">
        <f t="shared" si="76"/>
        <v>-0.99764690063197525</v>
      </c>
      <c r="I256" s="115">
        <v>1120</v>
      </c>
      <c r="J256" s="116">
        <f t="shared" si="76"/>
        <v>31</v>
      </c>
      <c r="K256" s="115">
        <v>3629</v>
      </c>
      <c r="L256" s="116">
        <f t="shared" si="77"/>
        <v>2.2401785714285714</v>
      </c>
      <c r="M256" s="115">
        <v>3238</v>
      </c>
      <c r="N256" s="116">
        <f t="shared" si="78"/>
        <v>-0.10774317993937721</v>
      </c>
      <c r="O256" s="116">
        <f>IFERROR(M256/C256-1,"-")</f>
        <v>-0.61761927255550308</v>
      </c>
    </row>
    <row r="257" spans="2:15" x14ac:dyDescent="0.25">
      <c r="B257" s="114" t="s">
        <v>75</v>
      </c>
      <c r="C257" s="115">
        <v>7726</v>
      </c>
      <c r="D257" s="116">
        <v>-0.43957638183664582</v>
      </c>
      <c r="E257" s="115">
        <v>4046</v>
      </c>
      <c r="F257" s="116">
        <f t="shared" si="76"/>
        <v>-0.47631374579342478</v>
      </c>
      <c r="G257" s="115">
        <v>64</v>
      </c>
      <c r="H257" s="116">
        <f t="shared" si="76"/>
        <v>-0.98418190805734063</v>
      </c>
      <c r="I257" s="115">
        <v>2215</v>
      </c>
      <c r="J257" s="116">
        <f t="shared" si="76"/>
        <v>33.609375</v>
      </c>
      <c r="K257" s="115">
        <v>2337</v>
      </c>
      <c r="L257" s="116">
        <f t="shared" si="77"/>
        <v>5.5079006772009054E-2</v>
      </c>
      <c r="M257" s="115">
        <v>2853</v>
      </c>
      <c r="N257" s="116">
        <f t="shared" si="78"/>
        <v>0.22079589216944795</v>
      </c>
      <c r="O257" s="116">
        <f t="shared" ref="O257:O266" si="80">IFERROR(M257/C257-1,"-")</f>
        <v>-0.63072741392699971</v>
      </c>
    </row>
    <row r="258" spans="2:15" x14ac:dyDescent="0.25">
      <c r="B258" s="114" t="s">
        <v>77</v>
      </c>
      <c r="C258" s="115">
        <v>4480</v>
      </c>
      <c r="D258" s="116">
        <v>-0.43420055569588278</v>
      </c>
      <c r="E258" s="115">
        <v>0</v>
      </c>
      <c r="F258" s="116">
        <f t="shared" si="76"/>
        <v>-1</v>
      </c>
      <c r="G258" s="115">
        <v>0</v>
      </c>
      <c r="H258" s="116" t="str">
        <f t="shared" si="76"/>
        <v>-</v>
      </c>
      <c r="I258" s="115">
        <v>1354</v>
      </c>
      <c r="J258" s="116" t="str">
        <f t="shared" si="76"/>
        <v>-</v>
      </c>
      <c r="K258" s="115">
        <v>2417</v>
      </c>
      <c r="L258" s="116">
        <f t="shared" si="77"/>
        <v>0.78508124076809449</v>
      </c>
      <c r="M258" s="115">
        <v>920</v>
      </c>
      <c r="N258" s="116">
        <f t="shared" si="78"/>
        <v>-0.61936284650393048</v>
      </c>
      <c r="O258" s="116">
        <f t="shared" si="80"/>
        <v>-0.79464285714285721</v>
      </c>
    </row>
    <row r="259" spans="2:15" x14ac:dyDescent="0.25">
      <c r="B259" s="114" t="s">
        <v>79</v>
      </c>
      <c r="C259" s="115">
        <v>68</v>
      </c>
      <c r="D259" s="116">
        <v>-0.61581920903954801</v>
      </c>
      <c r="E259" s="115">
        <v>0</v>
      </c>
      <c r="F259" s="116">
        <f t="shared" si="76"/>
        <v>-1</v>
      </c>
      <c r="G259" s="115">
        <v>11</v>
      </c>
      <c r="H259" s="116" t="str">
        <f t="shared" si="76"/>
        <v>-</v>
      </c>
      <c r="I259" s="115">
        <v>12</v>
      </c>
      <c r="J259" s="116">
        <f t="shared" si="76"/>
        <v>9.0909090909090828E-2</v>
      </c>
      <c r="K259" s="115">
        <v>133</v>
      </c>
      <c r="L259" s="116">
        <f t="shared" si="77"/>
        <v>10.083333333333334</v>
      </c>
      <c r="M259" s="115">
        <v>71</v>
      </c>
      <c r="N259" s="116">
        <f t="shared" si="78"/>
        <v>-0.46616541353383456</v>
      </c>
      <c r="O259" s="116">
        <f t="shared" si="80"/>
        <v>4.4117647058823595E-2</v>
      </c>
    </row>
    <row r="260" spans="2:15" x14ac:dyDescent="0.25">
      <c r="B260" s="114" t="s">
        <v>81</v>
      </c>
      <c r="C260" s="115">
        <v>80</v>
      </c>
      <c r="D260" s="116">
        <v>-0.59183673469387754</v>
      </c>
      <c r="E260" s="115">
        <v>0</v>
      </c>
      <c r="F260" s="116">
        <f t="shared" si="76"/>
        <v>-1</v>
      </c>
      <c r="G260" s="115">
        <v>11</v>
      </c>
      <c r="H260" s="116" t="str">
        <f t="shared" si="76"/>
        <v>-</v>
      </c>
      <c r="I260" s="115">
        <v>46</v>
      </c>
      <c r="J260" s="116">
        <f t="shared" si="76"/>
        <v>3.1818181818181817</v>
      </c>
      <c r="K260" s="115">
        <v>42</v>
      </c>
      <c r="L260" s="116">
        <f t="shared" si="77"/>
        <v>-8.6956521739130488E-2</v>
      </c>
      <c r="M260" s="115">
        <v>24</v>
      </c>
      <c r="N260" s="116">
        <f t="shared" si="78"/>
        <v>-0.4285714285714286</v>
      </c>
      <c r="O260" s="116">
        <f t="shared" si="80"/>
        <v>-0.7</v>
      </c>
    </row>
    <row r="261" spans="2:15" x14ac:dyDescent="0.25">
      <c r="B261" s="114" t="s">
        <v>83</v>
      </c>
      <c r="C261" s="115">
        <v>641</v>
      </c>
      <c r="D261" s="116">
        <v>3.162337662337662</v>
      </c>
      <c r="E261" s="115">
        <v>0</v>
      </c>
      <c r="F261" s="116">
        <f t="shared" si="76"/>
        <v>-1</v>
      </c>
      <c r="G261" s="115">
        <v>24</v>
      </c>
      <c r="H261" s="116" t="str">
        <f t="shared" si="76"/>
        <v>-</v>
      </c>
      <c r="I261" s="115">
        <v>101</v>
      </c>
      <c r="J261" s="116">
        <f t="shared" si="76"/>
        <v>3.208333333333333</v>
      </c>
      <c r="K261" s="115">
        <v>112</v>
      </c>
      <c r="L261" s="116">
        <f t="shared" si="77"/>
        <v>0.10891089108910901</v>
      </c>
      <c r="M261" s="115">
        <v>146</v>
      </c>
      <c r="N261" s="116">
        <f t="shared" si="78"/>
        <v>0.3035714285714286</v>
      </c>
      <c r="O261" s="116">
        <f t="shared" si="80"/>
        <v>-0.77223088923556937</v>
      </c>
    </row>
    <row r="262" spans="2:15" x14ac:dyDescent="0.25">
      <c r="B262" s="114" t="s">
        <v>85</v>
      </c>
      <c r="C262" s="115">
        <v>180</v>
      </c>
      <c r="D262" s="116">
        <v>0.46341463414634143</v>
      </c>
      <c r="E262" s="115">
        <v>17</v>
      </c>
      <c r="F262" s="116">
        <f t="shared" si="76"/>
        <v>-0.90555555555555556</v>
      </c>
      <c r="G262" s="115">
        <v>0</v>
      </c>
      <c r="H262" s="116">
        <f t="shared" si="76"/>
        <v>-1</v>
      </c>
      <c r="I262" s="115">
        <v>101</v>
      </c>
      <c r="J262" s="116" t="str">
        <f t="shared" si="76"/>
        <v>-</v>
      </c>
      <c r="K262" s="115">
        <v>188</v>
      </c>
      <c r="L262" s="116">
        <f t="shared" si="77"/>
        <v>0.86138613861386149</v>
      </c>
      <c r="M262" s="115">
        <v>3</v>
      </c>
      <c r="N262" s="116">
        <f t="shared" si="78"/>
        <v>-0.98404255319148937</v>
      </c>
      <c r="O262" s="116">
        <f t="shared" si="80"/>
        <v>-0.98333333333333328</v>
      </c>
    </row>
    <row r="263" spans="2:15" x14ac:dyDescent="0.25">
      <c r="B263" s="114" t="s">
        <v>87</v>
      </c>
      <c r="C263" s="115">
        <v>136</v>
      </c>
      <c r="D263" s="116">
        <v>0.32038834951456319</v>
      </c>
      <c r="E263" s="115">
        <v>0</v>
      </c>
      <c r="F263" s="116">
        <f t="shared" si="76"/>
        <v>-1</v>
      </c>
      <c r="G263" s="115">
        <v>0</v>
      </c>
      <c r="H263" s="116" t="str">
        <f t="shared" si="76"/>
        <v>-</v>
      </c>
      <c r="I263" s="115">
        <v>15</v>
      </c>
      <c r="J263" s="116" t="str">
        <f t="shared" si="76"/>
        <v>-</v>
      </c>
      <c r="K263" s="115">
        <v>53</v>
      </c>
      <c r="L263" s="116">
        <f t="shared" si="77"/>
        <v>2.5333333333333332</v>
      </c>
      <c r="M263" s="115">
        <v>102</v>
      </c>
      <c r="N263" s="116">
        <f t="shared" si="78"/>
        <v>0.92452830188679247</v>
      </c>
      <c r="O263" s="116">
        <f t="shared" si="80"/>
        <v>-0.25</v>
      </c>
    </row>
    <row r="264" spans="2:15" x14ac:dyDescent="0.25">
      <c r="B264" s="114" t="s">
        <v>89</v>
      </c>
      <c r="C264" s="115">
        <v>1637</v>
      </c>
      <c r="D264" s="116">
        <v>-0.39838294744579195</v>
      </c>
      <c r="E264" s="115">
        <v>331</v>
      </c>
      <c r="F264" s="116">
        <f t="shared" si="76"/>
        <v>-0.79780085522296884</v>
      </c>
      <c r="G264" s="115">
        <v>446</v>
      </c>
      <c r="H264" s="116">
        <f t="shared" si="76"/>
        <v>0.34743202416918439</v>
      </c>
      <c r="I264" s="115">
        <v>612</v>
      </c>
      <c r="J264" s="116">
        <f t="shared" si="76"/>
        <v>0.37219730941704032</v>
      </c>
      <c r="K264" s="115">
        <v>560</v>
      </c>
      <c r="L264" s="116">
        <f t="shared" si="77"/>
        <v>-8.496732026143794E-2</v>
      </c>
      <c r="M264" s="115">
        <v>1129</v>
      </c>
      <c r="N264" s="116">
        <f>IFERROR(M264/K264-1,"-")</f>
        <v>1.0160714285714287</v>
      </c>
      <c r="O264" s="116">
        <f t="shared" si="80"/>
        <v>-0.3103237629810629</v>
      </c>
    </row>
    <row r="265" spans="2:15" x14ac:dyDescent="0.25">
      <c r="B265" s="114" t="s">
        <v>91</v>
      </c>
      <c r="C265" s="115">
        <v>6286</v>
      </c>
      <c r="D265" s="116">
        <v>-0.34246861924686189</v>
      </c>
      <c r="E265" s="115">
        <v>300</v>
      </c>
      <c r="F265" s="116">
        <f t="shared" si="76"/>
        <v>-0.95227489659560927</v>
      </c>
      <c r="G265" s="115">
        <v>2974</v>
      </c>
      <c r="H265" s="116">
        <f t="shared" si="76"/>
        <v>8.913333333333334</v>
      </c>
      <c r="I265" s="115">
        <v>2952</v>
      </c>
      <c r="J265" s="116">
        <f t="shared" si="76"/>
        <v>-7.3974445191661298E-3</v>
      </c>
      <c r="K265" s="115">
        <v>3991</v>
      </c>
      <c r="L265" s="116">
        <f t="shared" si="77"/>
        <v>0.35196476964769641</v>
      </c>
      <c r="M265" s="115"/>
      <c r="N265" s="116"/>
      <c r="O265" s="116"/>
    </row>
    <row r="266" spans="2:15" x14ac:dyDescent="0.25">
      <c r="B266" s="114" t="s">
        <v>93</v>
      </c>
      <c r="C266" s="115">
        <v>6080</v>
      </c>
      <c r="D266" s="116">
        <v>-0.4906166219839142</v>
      </c>
      <c r="E266" s="115">
        <v>55</v>
      </c>
      <c r="F266" s="116">
        <f t="shared" si="76"/>
        <v>-0.99095394736842102</v>
      </c>
      <c r="G266" s="115">
        <v>2732</v>
      </c>
      <c r="H266" s="116">
        <f t="shared" si="76"/>
        <v>48.672727272727272</v>
      </c>
      <c r="I266" s="115">
        <v>4086</v>
      </c>
      <c r="J266" s="116">
        <f t="shared" si="76"/>
        <v>0.49560761346998539</v>
      </c>
      <c r="K266" s="115">
        <v>3911</v>
      </c>
      <c r="L266" s="116">
        <f t="shared" si="77"/>
        <v>-4.2829172785119884E-2</v>
      </c>
      <c r="M266" s="115"/>
      <c r="N266" s="116"/>
      <c r="O266" s="116"/>
    </row>
    <row r="267" spans="2:15" ht="15.75" x14ac:dyDescent="0.25">
      <c r="B267" s="117" t="s">
        <v>30</v>
      </c>
      <c r="C267" s="118">
        <v>47882</v>
      </c>
      <c r="D267" s="119">
        <v>-0.38047303591760684</v>
      </c>
      <c r="E267" s="118">
        <v>29519</v>
      </c>
      <c r="F267" s="119">
        <f t="shared" si="76"/>
        <v>-0.38350528382273086</v>
      </c>
      <c r="G267" s="118">
        <v>6358</v>
      </c>
      <c r="H267" s="119">
        <f t="shared" si="76"/>
        <v>-0.78461329990853346</v>
      </c>
      <c r="I267" s="118">
        <v>14264</v>
      </c>
      <c r="J267" s="119">
        <f t="shared" si="76"/>
        <v>1.2434727901855931</v>
      </c>
      <c r="K267" s="118">
        <v>21375</v>
      </c>
      <c r="L267" s="119">
        <f t="shared" si="77"/>
        <v>0.49852776219854178</v>
      </c>
      <c r="M267" s="118">
        <v>11848</v>
      </c>
      <c r="N267" s="119">
        <v>-0.1206115935574853</v>
      </c>
      <c r="O267" s="119">
        <v>-0.66640387431017012</v>
      </c>
    </row>
    <row r="268" spans="2:15" ht="6" customHeight="1" x14ac:dyDescent="0.25"/>
    <row r="269" spans="2:15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x14ac:dyDescent="0.25">
      <c r="C270" s="120"/>
      <c r="K270" s="120"/>
      <c r="N270" s="79"/>
      <c r="O270" s="79"/>
    </row>
  </sheetData>
  <mergeCells count="96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50:O250"/>
    <mergeCell ref="C252:O252"/>
    <mergeCell ref="C253:D253"/>
    <mergeCell ref="E253:F253"/>
    <mergeCell ref="G253:H253"/>
    <mergeCell ref="I253:J253"/>
    <mergeCell ref="K253:L253"/>
    <mergeCell ref="M253:O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9AB5-DAFC-428C-B50F-16FD7EE6E8F0}">
  <sheetPr>
    <tabColor rgb="FFF29140"/>
  </sheetPr>
  <dimension ref="A4:P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 t="s">
        <v>287</v>
      </c>
      <c r="F7" s="296"/>
      <c r="G7" s="297" t="s">
        <v>288</v>
      </c>
      <c r="H7" s="296"/>
      <c r="I7" s="297" t="s">
        <v>289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156332</v>
      </c>
      <c r="D9" s="116">
        <v>-0.15508090754812842</v>
      </c>
      <c r="E9" s="115">
        <v>157800</v>
      </c>
      <c r="F9" s="116">
        <f t="shared" ref="F9:L21" si="0">IFERROR(E9/C9-1,"-")</f>
        <v>9.3902719852620997E-3</v>
      </c>
      <c r="G9" s="115">
        <v>26469</v>
      </c>
      <c r="H9" s="116">
        <f t="shared" si="0"/>
        <v>-0.83226235741444865</v>
      </c>
      <c r="I9" s="115">
        <v>114870</v>
      </c>
      <c r="J9" s="116">
        <f t="shared" si="0"/>
        <v>3.3397937209565907</v>
      </c>
      <c r="K9" s="115">
        <v>163920</v>
      </c>
      <c r="L9" s="116">
        <f t="shared" si="0"/>
        <v>0.4270044398015147</v>
      </c>
      <c r="M9" s="115">
        <v>173408</v>
      </c>
      <c r="N9" s="116">
        <f t="shared" ref="N9:N17" si="1">IFERROR(M9/K9-1,"-")</f>
        <v>5.7881893606637425E-2</v>
      </c>
      <c r="O9" s="116">
        <f t="shared" ref="O9" si="2">IFERROR(M9/C9-1,"-")</f>
        <v>0.10922907658061054</v>
      </c>
    </row>
    <row r="10" spans="1:16" x14ac:dyDescent="0.25">
      <c r="A10" s="1" t="s">
        <v>72</v>
      </c>
      <c r="B10" s="114" t="s">
        <v>73</v>
      </c>
      <c r="C10" s="115">
        <v>144826</v>
      </c>
      <c r="D10" s="116">
        <v>-0.13591398875935234</v>
      </c>
      <c r="E10" s="115">
        <v>172884</v>
      </c>
      <c r="F10" s="116">
        <f t="shared" si="0"/>
        <v>0.19373593139353429</v>
      </c>
      <c r="G10" s="115">
        <v>18511</v>
      </c>
      <c r="H10" s="116">
        <f t="shared" si="0"/>
        <v>-0.89292820619606206</v>
      </c>
      <c r="I10" s="115">
        <v>141290</v>
      </c>
      <c r="J10" s="116">
        <f t="shared" si="0"/>
        <v>6.6327589001134459</v>
      </c>
      <c r="K10" s="115">
        <v>156374</v>
      </c>
      <c r="L10" s="116">
        <f t="shared" si="0"/>
        <v>0.10675914785193563</v>
      </c>
      <c r="M10" s="115">
        <v>166759</v>
      </c>
      <c r="N10" s="116">
        <f t="shared" si="1"/>
        <v>6.6411295995497888E-2</v>
      </c>
      <c r="O10" s="116">
        <f>IFERROR(M10/C10-1,"-")</f>
        <v>0.15144380152735004</v>
      </c>
    </row>
    <row r="11" spans="1:16" x14ac:dyDescent="0.25">
      <c r="A11" s="1" t="s">
        <v>74</v>
      </c>
      <c r="B11" s="114" t="s">
        <v>75</v>
      </c>
      <c r="C11" s="115">
        <v>154862</v>
      </c>
      <c r="D11" s="116">
        <v>-0.12921092436502268</v>
      </c>
      <c r="E11" s="115">
        <v>82007</v>
      </c>
      <c r="F11" s="116">
        <f t="shared" si="0"/>
        <v>-0.47045111131200679</v>
      </c>
      <c r="G11" s="115">
        <v>22143</v>
      </c>
      <c r="H11" s="116">
        <f t="shared" si="0"/>
        <v>-0.72998646457009775</v>
      </c>
      <c r="I11" s="115">
        <v>148905</v>
      </c>
      <c r="J11" s="116">
        <f t="shared" si="0"/>
        <v>5.724698550331933</v>
      </c>
      <c r="K11" s="115">
        <v>146134</v>
      </c>
      <c r="L11" s="116">
        <f t="shared" si="0"/>
        <v>-1.8609180349887566E-2</v>
      </c>
      <c r="M11" s="115">
        <v>176870</v>
      </c>
      <c r="N11" s="116">
        <f t="shared" si="1"/>
        <v>0.21032750762998353</v>
      </c>
      <c r="O11" s="116">
        <f t="shared" ref="O11:O20" si="3">IFERROR(M11/C11-1,"-")</f>
        <v>0.14211362374242875</v>
      </c>
    </row>
    <row r="12" spans="1:16" x14ac:dyDescent="0.25">
      <c r="A12" s="1" t="s">
        <v>76</v>
      </c>
      <c r="B12" s="114" t="s">
        <v>77</v>
      </c>
      <c r="C12" s="115">
        <v>142052</v>
      </c>
      <c r="D12" s="116">
        <v>-8.6388310051194961E-2</v>
      </c>
      <c r="E12" s="115">
        <v>0</v>
      </c>
      <c r="F12" s="116">
        <f t="shared" si="0"/>
        <v>-1</v>
      </c>
      <c r="G12" s="115">
        <v>22148</v>
      </c>
      <c r="H12" s="116" t="str">
        <f t="shared" si="0"/>
        <v>-</v>
      </c>
      <c r="I12" s="115">
        <v>152510</v>
      </c>
      <c r="J12" s="116">
        <f t="shared" si="0"/>
        <v>5.885949069893444</v>
      </c>
      <c r="K12" s="115">
        <v>144835</v>
      </c>
      <c r="L12" s="116">
        <f t="shared" si="0"/>
        <v>-5.0324568880729115E-2</v>
      </c>
      <c r="M12" s="115">
        <v>154662</v>
      </c>
      <c r="N12" s="116">
        <f t="shared" si="1"/>
        <v>6.7849621983636643E-2</v>
      </c>
      <c r="O12" s="116">
        <f t="shared" si="3"/>
        <v>8.8770309464139885E-2</v>
      </c>
    </row>
    <row r="13" spans="1:16" x14ac:dyDescent="0.25">
      <c r="A13" s="1" t="s">
        <v>78</v>
      </c>
      <c r="B13" s="114" t="s">
        <v>79</v>
      </c>
      <c r="C13" s="115">
        <v>129253</v>
      </c>
      <c r="D13" s="116">
        <v>-0.23227745472472516</v>
      </c>
      <c r="E13" s="115">
        <v>0</v>
      </c>
      <c r="F13" s="116">
        <f t="shared" si="0"/>
        <v>-1</v>
      </c>
      <c r="G13" s="115">
        <v>24096</v>
      </c>
      <c r="H13" s="116" t="str">
        <f t="shared" si="0"/>
        <v>-</v>
      </c>
      <c r="I13" s="115">
        <v>125910</v>
      </c>
      <c r="J13" s="116">
        <f t="shared" si="0"/>
        <v>4.2253486055776897</v>
      </c>
      <c r="K13" s="115">
        <v>140451</v>
      </c>
      <c r="L13" s="116">
        <f t="shared" si="0"/>
        <v>0.11548725279961869</v>
      </c>
      <c r="M13" s="115">
        <v>159924</v>
      </c>
      <c r="N13" s="116">
        <f t="shared" si="1"/>
        <v>0.1386462182540531</v>
      </c>
      <c r="O13" s="116">
        <f t="shared" si="3"/>
        <v>0.23729429877836483</v>
      </c>
    </row>
    <row r="14" spans="1:16" x14ac:dyDescent="0.25">
      <c r="A14" s="1" t="s">
        <v>80</v>
      </c>
      <c r="B14" s="114" t="s">
        <v>81</v>
      </c>
      <c r="C14" s="115">
        <v>145760</v>
      </c>
      <c r="D14" s="116">
        <v>-0.13753520626730731</v>
      </c>
      <c r="E14" s="115">
        <v>0</v>
      </c>
      <c r="F14" s="116">
        <f t="shared" si="0"/>
        <v>-1</v>
      </c>
      <c r="G14" s="115">
        <v>18794</v>
      </c>
      <c r="H14" s="116" t="str">
        <f t="shared" si="0"/>
        <v>-</v>
      </c>
      <c r="I14" s="115">
        <v>132220</v>
      </c>
      <c r="J14" s="116">
        <f t="shared" si="0"/>
        <v>6.0352240076620198</v>
      </c>
      <c r="K14" s="115">
        <v>142289</v>
      </c>
      <c r="L14" s="116">
        <f t="shared" si="0"/>
        <v>7.6153380729087949E-2</v>
      </c>
      <c r="M14" s="115">
        <v>157113</v>
      </c>
      <c r="N14" s="116">
        <f t="shared" si="1"/>
        <v>0.10418233313889336</v>
      </c>
      <c r="O14" s="116">
        <f t="shared" si="3"/>
        <v>7.7888309549945189E-2</v>
      </c>
    </row>
    <row r="15" spans="1:16" x14ac:dyDescent="0.25">
      <c r="A15" s="1" t="s">
        <v>82</v>
      </c>
      <c r="B15" s="114" t="s">
        <v>83</v>
      </c>
      <c r="C15" s="115">
        <v>181443</v>
      </c>
      <c r="D15" s="116">
        <v>-5.9286180901917285E-2</v>
      </c>
      <c r="E15" s="115">
        <v>0</v>
      </c>
      <c r="F15" s="116">
        <f t="shared" si="0"/>
        <v>-1</v>
      </c>
      <c r="G15" s="115">
        <v>61086</v>
      </c>
      <c r="H15" s="116" t="str">
        <f t="shared" si="0"/>
        <v>-</v>
      </c>
      <c r="I15" s="115">
        <v>159520</v>
      </c>
      <c r="J15" s="116">
        <f t="shared" si="0"/>
        <v>1.6114003208591168</v>
      </c>
      <c r="K15" s="115">
        <v>166431</v>
      </c>
      <c r="L15" s="116">
        <f t="shared" si="0"/>
        <v>4.3323721163490481E-2</v>
      </c>
      <c r="M15" s="115">
        <v>173767</v>
      </c>
      <c r="N15" s="116">
        <f t="shared" si="1"/>
        <v>4.4078326754030117E-2</v>
      </c>
      <c r="O15" s="116">
        <f t="shared" si="3"/>
        <v>-4.2305296980318929E-2</v>
      </c>
    </row>
    <row r="16" spans="1:16" x14ac:dyDescent="0.25">
      <c r="A16" s="1" t="s">
        <v>84</v>
      </c>
      <c r="B16" s="114" t="s">
        <v>85</v>
      </c>
      <c r="C16" s="115">
        <v>181850</v>
      </c>
      <c r="D16" s="116">
        <v>-0.10978284282049777</v>
      </c>
      <c r="E16" s="115">
        <v>60513</v>
      </c>
      <c r="F16" s="116">
        <f t="shared" si="0"/>
        <v>-0.66723673357162494</v>
      </c>
      <c r="G16" s="115">
        <v>94829</v>
      </c>
      <c r="H16" s="116">
        <f t="shared" si="0"/>
        <v>0.56708475864690233</v>
      </c>
      <c r="I16" s="115">
        <v>178525</v>
      </c>
      <c r="J16" s="116">
        <f t="shared" si="0"/>
        <v>0.88259920488458166</v>
      </c>
      <c r="K16" s="115">
        <v>181874</v>
      </c>
      <c r="L16" s="116">
        <f t="shared" si="0"/>
        <v>1.875927741212724E-2</v>
      </c>
      <c r="M16" s="115">
        <v>179514</v>
      </c>
      <c r="N16" s="116">
        <f t="shared" si="1"/>
        <v>-1.2976016362976517E-2</v>
      </c>
      <c r="O16" s="116">
        <f t="shared" si="3"/>
        <v>-1.28457519934011E-2</v>
      </c>
    </row>
    <row r="17" spans="1:16" x14ac:dyDescent="0.25">
      <c r="A17" s="1" t="s">
        <v>86</v>
      </c>
      <c r="B17" s="114" t="s">
        <v>87</v>
      </c>
      <c r="C17" s="115">
        <v>164115</v>
      </c>
      <c r="D17" s="116">
        <v>-6.3179646426879343E-2</v>
      </c>
      <c r="E17" s="115">
        <v>22909</v>
      </c>
      <c r="F17" s="116">
        <f t="shared" si="0"/>
        <v>-0.86040885964110536</v>
      </c>
      <c r="G17" s="115">
        <v>89027</v>
      </c>
      <c r="H17" s="116">
        <f t="shared" si="0"/>
        <v>2.8861146274389977</v>
      </c>
      <c r="I17" s="115">
        <v>136089</v>
      </c>
      <c r="J17" s="116">
        <f t="shared" si="0"/>
        <v>0.52862614712390621</v>
      </c>
      <c r="K17" s="115">
        <v>150809</v>
      </c>
      <c r="L17" s="116">
        <f t="shared" si="0"/>
        <v>0.10816450998978611</v>
      </c>
      <c r="M17" s="115">
        <v>145872</v>
      </c>
      <c r="N17" s="116">
        <f t="shared" si="1"/>
        <v>-3.2736773004263697E-2</v>
      </c>
      <c r="O17" s="116">
        <f t="shared" si="3"/>
        <v>-0.11115985741705514</v>
      </c>
    </row>
    <row r="18" spans="1:16" x14ac:dyDescent="0.25">
      <c r="A18" s="1" t="s">
        <v>88</v>
      </c>
      <c r="B18" s="114" t="s">
        <v>89</v>
      </c>
      <c r="C18" s="115">
        <v>161488</v>
      </c>
      <c r="D18" s="116">
        <v>-5.6618763874284328E-2</v>
      </c>
      <c r="E18" s="115">
        <v>24343</v>
      </c>
      <c r="F18" s="116">
        <f t="shared" si="0"/>
        <v>-0.84925814921232534</v>
      </c>
      <c r="G18" s="115">
        <v>137179</v>
      </c>
      <c r="H18" s="116">
        <f t="shared" si="0"/>
        <v>4.6352544879431461</v>
      </c>
      <c r="I18" s="115">
        <v>154114</v>
      </c>
      <c r="J18" s="116">
        <f t="shared" si="0"/>
        <v>0.12345184029625522</v>
      </c>
      <c r="K18" s="115">
        <v>170708</v>
      </c>
      <c r="L18" s="116">
        <f t="shared" si="0"/>
        <v>0.10767354036622234</v>
      </c>
      <c r="M18" s="115">
        <v>177711</v>
      </c>
      <c r="N18" s="116">
        <f>IFERROR(M18/K18-1,"-")</f>
        <v>4.1023267802329233E-2</v>
      </c>
      <c r="O18" s="116">
        <f t="shared" si="3"/>
        <v>0.10045947686515411</v>
      </c>
    </row>
    <row r="19" spans="1:16" x14ac:dyDescent="0.25">
      <c r="A19" s="1" t="s">
        <v>90</v>
      </c>
      <c r="B19" s="114" t="s">
        <v>91</v>
      </c>
      <c r="C19" s="115">
        <v>145313</v>
      </c>
      <c r="D19" s="116">
        <v>-2.2731399595138924E-2</v>
      </c>
      <c r="E19" s="115">
        <v>30656</v>
      </c>
      <c r="F19" s="116">
        <f t="shared" si="0"/>
        <v>-0.78903470439671608</v>
      </c>
      <c r="G19" s="115">
        <v>137494</v>
      </c>
      <c r="H19" s="116">
        <f t="shared" si="0"/>
        <v>3.4850600208768263</v>
      </c>
      <c r="I19" s="115">
        <v>153023</v>
      </c>
      <c r="J19" s="116">
        <f t="shared" si="0"/>
        <v>0.11294311024481063</v>
      </c>
      <c r="K19" s="115">
        <v>164389</v>
      </c>
      <c r="L19" s="116">
        <f t="shared" si="0"/>
        <v>7.427641596361334E-2</v>
      </c>
      <c r="M19" s="115"/>
      <c r="N19" s="116"/>
      <c r="O19" s="116"/>
    </row>
    <row r="20" spans="1:16" x14ac:dyDescent="0.25">
      <c r="A20" s="1" t="s">
        <v>92</v>
      </c>
      <c r="B20" s="114" t="s">
        <v>93</v>
      </c>
      <c r="C20" s="115">
        <v>149462</v>
      </c>
      <c r="D20" s="116">
        <v>-3.7746660228552997E-2</v>
      </c>
      <c r="E20" s="115">
        <v>33192</v>
      </c>
      <c r="F20" s="116">
        <f t="shared" si="0"/>
        <v>-0.77792348556823809</v>
      </c>
      <c r="G20" s="115">
        <v>123213</v>
      </c>
      <c r="H20" s="116">
        <f t="shared" si="0"/>
        <v>2.7121294287780189</v>
      </c>
      <c r="I20" s="115">
        <v>156141</v>
      </c>
      <c r="J20" s="116">
        <f t="shared" si="0"/>
        <v>0.26724452776898544</v>
      </c>
      <c r="K20" s="115">
        <v>158524</v>
      </c>
      <c r="L20" s="116">
        <f t="shared" si="0"/>
        <v>1.5261846664232914E-2</v>
      </c>
      <c r="M20" s="115"/>
      <c r="N20" s="116"/>
      <c r="O20" s="116"/>
    </row>
    <row r="21" spans="1:16" ht="15.75" x14ac:dyDescent="0.25">
      <c r="A21" s="1"/>
      <c r="B21" s="117" t="s">
        <v>30</v>
      </c>
      <c r="C21" s="118">
        <v>1856756</v>
      </c>
      <c r="D21" s="119">
        <v>-0.10338676536985936</v>
      </c>
      <c r="E21" s="118">
        <v>610766</v>
      </c>
      <c r="F21" s="119">
        <f t="shared" si="0"/>
        <v>-0.67105747874249499</v>
      </c>
      <c r="G21" s="118">
        <v>774989</v>
      </c>
      <c r="H21" s="119">
        <f t="shared" si="0"/>
        <v>0.26888038954362226</v>
      </c>
      <c r="I21" s="118">
        <v>1753117</v>
      </c>
      <c r="J21" s="119">
        <f t="shared" si="0"/>
        <v>1.2621185591021291</v>
      </c>
      <c r="K21" s="118">
        <v>1886738</v>
      </c>
      <c r="L21" s="119">
        <f t="shared" si="0"/>
        <v>7.6219100037247856E-2</v>
      </c>
      <c r="M21" s="118">
        <v>1665600</v>
      </c>
      <c r="N21" s="119">
        <v>6.5080811471871947E-2</v>
      </c>
      <c r="O21" s="119">
        <v>6.6338194894816294E-2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290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v>2019</v>
      </c>
      <c r="D29" s="296"/>
      <c r="E29" s="297" t="s">
        <v>287</v>
      </c>
      <c r="F29" s="296"/>
      <c r="G29" s="297" t="s">
        <v>288</v>
      </c>
      <c r="H29" s="296"/>
      <c r="I29" s="297" t="s">
        <v>289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16" x14ac:dyDescent="0.25">
      <c r="B31" s="114" t="s">
        <v>71</v>
      </c>
      <c r="C31" s="115">
        <v>115438</v>
      </c>
      <c r="D31" s="116">
        <v>5.1721467552227063E-2</v>
      </c>
      <c r="E31" s="115">
        <v>114606</v>
      </c>
      <c r="F31" s="116">
        <f t="shared" ref="F31:J43" si="4">IFERROR(E31/C31-1,"-")</f>
        <v>-7.2073320743603064E-3</v>
      </c>
      <c r="G31" s="115">
        <v>23694</v>
      </c>
      <c r="H31" s="116">
        <f t="shared" si="4"/>
        <v>-0.79325689754463113</v>
      </c>
      <c r="I31" s="115">
        <v>90631</v>
      </c>
      <c r="J31" s="116">
        <f t="shared" si="4"/>
        <v>2.8250611969274924</v>
      </c>
      <c r="K31" s="115">
        <v>134558</v>
      </c>
      <c r="L31" s="116">
        <f t="shared" ref="L31:L43" si="5">IFERROR(K31/I31-1,"-")</f>
        <v>0.48467963500347566</v>
      </c>
      <c r="M31" s="115">
        <v>142289</v>
      </c>
      <c r="N31" s="116">
        <f t="shared" ref="N31:N39" si="6">IFERROR(M31/K31-1,"-")</f>
        <v>5.7454777865307172E-2</v>
      </c>
      <c r="O31" s="116">
        <f t="shared" ref="O31" si="7">IFERROR(M31/C31-1,"-")</f>
        <v>0.23260104991423969</v>
      </c>
    </row>
    <row r="32" spans="1:16" x14ac:dyDescent="0.25">
      <c r="B32" s="114" t="s">
        <v>73</v>
      </c>
      <c r="C32" s="115">
        <v>102097</v>
      </c>
      <c r="D32" s="116">
        <v>3.7054718686832855E-2</v>
      </c>
      <c r="E32" s="115">
        <v>133643</v>
      </c>
      <c r="F32" s="116">
        <f t="shared" si="4"/>
        <v>0.30898067524021267</v>
      </c>
      <c r="G32" s="115">
        <v>15152</v>
      </c>
      <c r="H32" s="116">
        <f t="shared" si="4"/>
        <v>-0.88662331734546518</v>
      </c>
      <c r="I32" s="115">
        <v>114673</v>
      </c>
      <c r="J32" s="116">
        <f t="shared" si="4"/>
        <v>6.5681758183738124</v>
      </c>
      <c r="K32" s="115">
        <v>128079</v>
      </c>
      <c r="L32" s="116">
        <f t="shared" si="5"/>
        <v>0.11690633366180347</v>
      </c>
      <c r="M32" s="115">
        <v>141936</v>
      </c>
      <c r="N32" s="116">
        <f t="shared" si="6"/>
        <v>0.10819103834352228</v>
      </c>
      <c r="O32" s="116">
        <f>IFERROR(M32/C32-1,"-")</f>
        <v>0.39020735183208122</v>
      </c>
    </row>
    <row r="33" spans="2:16" x14ac:dyDescent="0.25">
      <c r="B33" s="114" t="s">
        <v>75</v>
      </c>
      <c r="C33" s="115">
        <v>112123</v>
      </c>
      <c r="D33" s="116">
        <v>5.9143035272335664E-2</v>
      </c>
      <c r="E33" s="115">
        <v>58888</v>
      </c>
      <c r="F33" s="116">
        <f t="shared" si="4"/>
        <v>-0.47479107765578876</v>
      </c>
      <c r="G33" s="115">
        <v>17426</v>
      </c>
      <c r="H33" s="116">
        <f t="shared" si="4"/>
        <v>-0.70408232577095498</v>
      </c>
      <c r="I33" s="115">
        <v>121331</v>
      </c>
      <c r="J33" s="116">
        <f t="shared" si="4"/>
        <v>5.9626420291518425</v>
      </c>
      <c r="K33" s="115">
        <v>117104</v>
      </c>
      <c r="L33" s="116">
        <f t="shared" si="5"/>
        <v>-3.4838582060644052E-2</v>
      </c>
      <c r="M33" s="115">
        <v>145867</v>
      </c>
      <c r="N33" s="116">
        <f t="shared" si="6"/>
        <v>0.24561927858997135</v>
      </c>
      <c r="O33" s="116">
        <f t="shared" ref="O33:O42" si="8">IFERROR(M33/C33-1,"-")</f>
        <v>0.30095520098463302</v>
      </c>
    </row>
    <row r="34" spans="2:16" x14ac:dyDescent="0.25">
      <c r="B34" s="114" t="s">
        <v>77</v>
      </c>
      <c r="C34" s="115">
        <v>108972</v>
      </c>
      <c r="D34" s="116">
        <v>7.41660752306601E-2</v>
      </c>
      <c r="E34" s="115">
        <v>0</v>
      </c>
      <c r="F34" s="116">
        <f t="shared" si="4"/>
        <v>-1</v>
      </c>
      <c r="G34" s="115">
        <v>16297</v>
      </c>
      <c r="H34" s="116" t="str">
        <f t="shared" si="4"/>
        <v>-</v>
      </c>
      <c r="I34" s="115">
        <v>129658</v>
      </c>
      <c r="J34" s="116">
        <f t="shared" si="4"/>
        <v>6.9559428115604103</v>
      </c>
      <c r="K34" s="115">
        <v>120355</v>
      </c>
      <c r="L34" s="116">
        <f t="shared" si="5"/>
        <v>-7.1750296935013669E-2</v>
      </c>
      <c r="M34" s="115">
        <v>131033</v>
      </c>
      <c r="N34" s="116">
        <f t="shared" si="6"/>
        <v>8.8720867433841555E-2</v>
      </c>
      <c r="O34" s="116">
        <f t="shared" si="8"/>
        <v>0.20244650001835329</v>
      </c>
    </row>
    <row r="35" spans="2:16" x14ac:dyDescent="0.25">
      <c r="B35" s="114" t="s">
        <v>79</v>
      </c>
      <c r="C35" s="115">
        <v>104051</v>
      </c>
      <c r="D35" s="116">
        <v>-3.0369956201658721E-2</v>
      </c>
      <c r="E35" s="115">
        <v>0</v>
      </c>
      <c r="F35" s="116">
        <f t="shared" si="4"/>
        <v>-1</v>
      </c>
      <c r="G35" s="115">
        <v>18007</v>
      </c>
      <c r="H35" s="116" t="str">
        <f t="shared" si="4"/>
        <v>-</v>
      </c>
      <c r="I35" s="115">
        <v>112218</v>
      </c>
      <c r="J35" s="116">
        <f t="shared" si="4"/>
        <v>5.2319098128505583</v>
      </c>
      <c r="K35" s="115">
        <v>122105</v>
      </c>
      <c r="L35" s="116">
        <f t="shared" si="5"/>
        <v>8.8105295050704857E-2</v>
      </c>
      <c r="M35" s="115">
        <v>138860</v>
      </c>
      <c r="N35" s="116">
        <f t="shared" si="6"/>
        <v>0.1372179681421728</v>
      </c>
      <c r="O35" s="116">
        <f t="shared" si="8"/>
        <v>0.33453787085179387</v>
      </c>
    </row>
    <row r="36" spans="2:16" x14ac:dyDescent="0.25">
      <c r="B36" s="114" t="s">
        <v>81</v>
      </c>
      <c r="C36" s="115">
        <v>108461</v>
      </c>
      <c r="D36" s="116">
        <v>-2.6198834609755917E-2</v>
      </c>
      <c r="E36" s="115">
        <v>0</v>
      </c>
      <c r="F36" s="116">
        <f t="shared" si="4"/>
        <v>-1</v>
      </c>
      <c r="G36" s="115">
        <v>12366</v>
      </c>
      <c r="H36" s="116" t="str">
        <f t="shared" si="4"/>
        <v>-</v>
      </c>
      <c r="I36" s="115">
        <v>116273</v>
      </c>
      <c r="J36" s="116">
        <f t="shared" si="4"/>
        <v>8.4026362607148641</v>
      </c>
      <c r="K36" s="115">
        <v>123362</v>
      </c>
      <c r="L36" s="116">
        <f t="shared" si="5"/>
        <v>6.0968582560009699E-2</v>
      </c>
      <c r="M36" s="115">
        <v>137217</v>
      </c>
      <c r="N36" s="116">
        <f t="shared" si="6"/>
        <v>0.1123117329485579</v>
      </c>
      <c r="O36" s="116">
        <f t="shared" si="8"/>
        <v>0.26512755737085225</v>
      </c>
    </row>
    <row r="37" spans="2:16" x14ac:dyDescent="0.25">
      <c r="B37" s="114" t="s">
        <v>83</v>
      </c>
      <c r="C37" s="115">
        <v>126681</v>
      </c>
      <c r="D37" s="116">
        <v>3.0488152082841946E-2</v>
      </c>
      <c r="E37" s="115">
        <v>0</v>
      </c>
      <c r="F37" s="116">
        <f t="shared" si="4"/>
        <v>-1</v>
      </c>
      <c r="G37" s="115">
        <v>49368</v>
      </c>
      <c r="H37" s="116" t="str">
        <f t="shared" si="4"/>
        <v>-</v>
      </c>
      <c r="I37" s="115">
        <v>136571</v>
      </c>
      <c r="J37" s="116">
        <f t="shared" si="4"/>
        <v>1.7663871333657428</v>
      </c>
      <c r="K37" s="115">
        <v>139919</v>
      </c>
      <c r="L37" s="116">
        <f t="shared" si="5"/>
        <v>2.4514721280506135E-2</v>
      </c>
      <c r="M37" s="115">
        <v>146858</v>
      </c>
      <c r="N37" s="116">
        <f t="shared" si="6"/>
        <v>4.9592978794874121E-2</v>
      </c>
      <c r="O37" s="116">
        <f t="shared" si="8"/>
        <v>0.15927408214333649</v>
      </c>
    </row>
    <row r="38" spans="2:16" x14ac:dyDescent="0.25">
      <c r="B38" s="114" t="s">
        <v>85</v>
      </c>
      <c r="C38" s="115">
        <v>134701</v>
      </c>
      <c r="D38" s="116">
        <v>0.13384680134680127</v>
      </c>
      <c r="E38" s="115">
        <v>52066</v>
      </c>
      <c r="F38" s="116">
        <f t="shared" si="4"/>
        <v>-0.61346983318609372</v>
      </c>
      <c r="G38" s="115">
        <v>79694</v>
      </c>
      <c r="H38" s="116">
        <f t="shared" si="4"/>
        <v>0.53063419506011611</v>
      </c>
      <c r="I38" s="115">
        <v>151061</v>
      </c>
      <c r="J38" s="116">
        <f t="shared" si="4"/>
        <v>0.89551283659999492</v>
      </c>
      <c r="K38" s="115">
        <v>150474</v>
      </c>
      <c r="L38" s="116">
        <f t="shared" si="5"/>
        <v>-3.8858474391140208E-3</v>
      </c>
      <c r="M38" s="115">
        <v>148337</v>
      </c>
      <c r="N38" s="116">
        <f t="shared" si="6"/>
        <v>-1.4201789013384425E-2</v>
      </c>
      <c r="O38" s="116">
        <f t="shared" si="8"/>
        <v>0.10123161669178393</v>
      </c>
    </row>
    <row r="39" spans="2:16" x14ac:dyDescent="0.25">
      <c r="B39" s="114" t="s">
        <v>87</v>
      </c>
      <c r="C39" s="115">
        <v>126374</v>
      </c>
      <c r="D39" s="116">
        <v>-3.5268790936989536E-2</v>
      </c>
      <c r="E39" s="115">
        <v>18190</v>
      </c>
      <c r="F39" s="116">
        <f t="shared" si="4"/>
        <v>-0.85606216468577401</v>
      </c>
      <c r="G39" s="115">
        <v>77109</v>
      </c>
      <c r="H39" s="116">
        <f t="shared" si="4"/>
        <v>3.239087410665201</v>
      </c>
      <c r="I39" s="115">
        <v>116897</v>
      </c>
      <c r="J39" s="116">
        <f t="shared" si="4"/>
        <v>0.51599683564823828</v>
      </c>
      <c r="K39" s="115">
        <v>126900</v>
      </c>
      <c r="L39" s="116">
        <f t="shared" si="5"/>
        <v>8.557105828207745E-2</v>
      </c>
      <c r="M39" s="115">
        <v>122477</v>
      </c>
      <c r="N39" s="116">
        <f t="shared" si="6"/>
        <v>-3.4854215918045717E-2</v>
      </c>
      <c r="O39" s="116">
        <f t="shared" si="8"/>
        <v>-3.0837039264405619E-2</v>
      </c>
    </row>
    <row r="40" spans="2:16" x14ac:dyDescent="0.25">
      <c r="B40" s="114" t="s">
        <v>89</v>
      </c>
      <c r="C40" s="115">
        <v>125216</v>
      </c>
      <c r="D40" s="116">
        <v>1.2468263337483965E-2</v>
      </c>
      <c r="E40" s="115">
        <v>20865</v>
      </c>
      <c r="F40" s="116">
        <f t="shared" si="4"/>
        <v>-0.83336794019933558</v>
      </c>
      <c r="G40" s="115">
        <v>116948</v>
      </c>
      <c r="H40" s="116">
        <f t="shared" si="4"/>
        <v>4.6049844236760125</v>
      </c>
      <c r="I40" s="115">
        <v>130908</v>
      </c>
      <c r="J40" s="116">
        <f t="shared" si="4"/>
        <v>0.11936929233505489</v>
      </c>
      <c r="K40" s="115">
        <v>143241</v>
      </c>
      <c r="L40" s="116">
        <f t="shared" si="5"/>
        <v>9.421120176001474E-2</v>
      </c>
      <c r="M40" s="115">
        <v>149661</v>
      </c>
      <c r="N40" s="116">
        <f>IFERROR(M40/K40-1,"-")</f>
        <v>4.4819569815904625E-2</v>
      </c>
      <c r="O40" s="116">
        <f t="shared" si="8"/>
        <v>0.19522265525172511</v>
      </c>
    </row>
    <row r="41" spans="2:16" x14ac:dyDescent="0.25">
      <c r="B41" s="114" t="s">
        <v>91</v>
      </c>
      <c r="C41" s="115">
        <v>104690</v>
      </c>
      <c r="D41" s="116">
        <v>-4.1054482834426365E-2</v>
      </c>
      <c r="E41" s="115">
        <v>26883</v>
      </c>
      <c r="F41" s="116">
        <f t="shared" si="4"/>
        <v>-0.743213296398892</v>
      </c>
      <c r="G41" s="115">
        <v>114236</v>
      </c>
      <c r="H41" s="116">
        <f t="shared" si="4"/>
        <v>3.2493769296581485</v>
      </c>
      <c r="I41" s="115">
        <v>124620</v>
      </c>
      <c r="J41" s="116">
        <f t="shared" si="4"/>
        <v>9.0899541300465625E-2</v>
      </c>
      <c r="K41" s="115">
        <v>135531</v>
      </c>
      <c r="L41" s="116">
        <f t="shared" si="5"/>
        <v>8.7554164660568201E-2</v>
      </c>
      <c r="M41" s="115"/>
      <c r="N41" s="116"/>
      <c r="O41" s="116"/>
    </row>
    <row r="42" spans="2:16" x14ac:dyDescent="0.25">
      <c r="B42" s="114" t="s">
        <v>93</v>
      </c>
      <c r="C42" s="115">
        <v>109384</v>
      </c>
      <c r="D42" s="116">
        <v>-5.8657487091221983E-2</v>
      </c>
      <c r="E42" s="115">
        <v>28481</v>
      </c>
      <c r="F42" s="116">
        <f t="shared" si="4"/>
        <v>-0.73962371096321222</v>
      </c>
      <c r="G42" s="115">
        <v>98119</v>
      </c>
      <c r="H42" s="116">
        <f t="shared" si="4"/>
        <v>2.4450686422527297</v>
      </c>
      <c r="I42" s="115">
        <v>127755</v>
      </c>
      <c r="J42" s="116">
        <f t="shared" si="4"/>
        <v>0.30204139870973012</v>
      </c>
      <c r="K42" s="115">
        <v>128235</v>
      </c>
      <c r="L42" s="116">
        <f t="shared" si="5"/>
        <v>3.7571914993541622E-3</v>
      </c>
      <c r="M42" s="115"/>
      <c r="N42" s="116"/>
      <c r="O42" s="116"/>
    </row>
    <row r="43" spans="2:16" ht="15.75" x14ac:dyDescent="0.25">
      <c r="B43" s="117" t="s">
        <v>30</v>
      </c>
      <c r="C43" s="118">
        <v>1378188</v>
      </c>
      <c r="D43" s="119">
        <v>1.6376323579516461E-2</v>
      </c>
      <c r="E43" s="118">
        <v>473644</v>
      </c>
      <c r="F43" s="119">
        <f t="shared" si="4"/>
        <v>-0.65632845446339694</v>
      </c>
      <c r="G43" s="118">
        <v>638416</v>
      </c>
      <c r="H43" s="119">
        <f t="shared" si="4"/>
        <v>0.347881531276655</v>
      </c>
      <c r="I43" s="118">
        <v>1472596</v>
      </c>
      <c r="J43" s="119">
        <f t="shared" si="4"/>
        <v>1.3066401844565299</v>
      </c>
      <c r="K43" s="118">
        <v>1569863</v>
      </c>
      <c r="L43" s="119">
        <f t="shared" si="5"/>
        <v>6.6051381370043183E-2</v>
      </c>
      <c r="M43" s="118">
        <v>1404535</v>
      </c>
      <c r="N43" s="119">
        <v>7.5368062249587808E-2</v>
      </c>
      <c r="O43" s="119">
        <v>0.20652702398562339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8" spans="2:16" ht="48.75" customHeight="1" thickBot="1" x14ac:dyDescent="0.3">
      <c r="B48" s="270" t="s">
        <v>291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149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v>2019</v>
      </c>
      <c r="D51" s="296"/>
      <c r="E51" s="297" t="s">
        <v>287</v>
      </c>
      <c r="F51" s="296"/>
      <c r="G51" s="297" t="s">
        <v>288</v>
      </c>
      <c r="H51" s="296"/>
      <c r="I51" s="297" t="s">
        <v>289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1:16" x14ac:dyDescent="0.25">
      <c r="A53" s="1"/>
      <c r="B53" s="114" t="s">
        <v>71</v>
      </c>
      <c r="C53" s="115">
        <v>100949</v>
      </c>
      <c r="D53" s="116" t="s">
        <v>238</v>
      </c>
      <c r="E53" s="115">
        <v>88467</v>
      </c>
      <c r="F53" s="116">
        <f t="shared" ref="F53:J65" si="9">IFERROR(E53/C53-1,"-")</f>
        <v>-0.12364659382460452</v>
      </c>
      <c r="G53" s="115">
        <v>0</v>
      </c>
      <c r="H53" s="116">
        <f t="shared" si="9"/>
        <v>-1</v>
      </c>
      <c r="I53" s="115">
        <v>73133</v>
      </c>
      <c r="J53" s="116" t="str">
        <f t="shared" si="9"/>
        <v>-</v>
      </c>
      <c r="K53" s="115">
        <v>113052</v>
      </c>
      <c r="L53" s="116">
        <f t="shared" ref="L53:L65" si="10">IFERROR(K53/I53-1,"-")</f>
        <v>0.54584113874721396</v>
      </c>
      <c r="M53" s="115">
        <v>113741</v>
      </c>
      <c r="N53" s="116">
        <f t="shared" ref="N53:N61" si="11">IFERROR(M53/K53-1,"-")</f>
        <v>6.0945405654035945E-3</v>
      </c>
      <c r="O53" s="116">
        <f t="shared" ref="O53" si="12">IFERROR(M53/C53-1,"-")</f>
        <v>0.1267174513863436</v>
      </c>
    </row>
    <row r="54" spans="1:16" x14ac:dyDescent="0.25">
      <c r="A54" s="1">
        <v>2</v>
      </c>
      <c r="B54" s="114" t="s">
        <v>73</v>
      </c>
      <c r="C54" s="115">
        <v>90864</v>
      </c>
      <c r="D54" s="116" t="s">
        <v>238</v>
      </c>
      <c r="E54" s="115">
        <v>107490</v>
      </c>
      <c r="F54" s="116">
        <f t="shared" si="9"/>
        <v>0.1829767564712097</v>
      </c>
      <c r="G54" s="115">
        <v>0</v>
      </c>
      <c r="H54" s="116">
        <f t="shared" si="9"/>
        <v>-1</v>
      </c>
      <c r="I54" s="115">
        <v>90824</v>
      </c>
      <c r="J54" s="116" t="str">
        <f t="shared" si="9"/>
        <v>-</v>
      </c>
      <c r="K54" s="115">
        <v>109569</v>
      </c>
      <c r="L54" s="116">
        <f t="shared" si="10"/>
        <v>0.2063881793358584</v>
      </c>
      <c r="M54" s="115">
        <v>113810</v>
      </c>
      <c r="N54" s="116">
        <f t="shared" si="11"/>
        <v>3.8706203396946304E-2</v>
      </c>
      <c r="O54" s="116">
        <f>IFERROR(M54/C54-1,"-")</f>
        <v>0.25253125550272926</v>
      </c>
    </row>
    <row r="55" spans="1:16" x14ac:dyDescent="0.25">
      <c r="A55" s="1">
        <v>3</v>
      </c>
      <c r="B55" s="114" t="s">
        <v>75</v>
      </c>
      <c r="C55" s="115">
        <v>97358</v>
      </c>
      <c r="D55" s="116" t="s">
        <v>238</v>
      </c>
      <c r="E55" s="115">
        <v>46120</v>
      </c>
      <c r="F55" s="116">
        <f t="shared" si="9"/>
        <v>-0.52628443476653175</v>
      </c>
      <c r="G55" s="115">
        <v>0</v>
      </c>
      <c r="H55" s="116">
        <f t="shared" si="9"/>
        <v>-1</v>
      </c>
      <c r="I55" s="115">
        <v>93707</v>
      </c>
      <c r="J55" s="116" t="str">
        <f t="shared" si="9"/>
        <v>-</v>
      </c>
      <c r="K55" s="115">
        <v>96770</v>
      </c>
      <c r="L55" s="116">
        <f t="shared" si="10"/>
        <v>3.2686992433863082E-2</v>
      </c>
      <c r="M55" s="115">
        <v>116605</v>
      </c>
      <c r="N55" s="116">
        <f t="shared" si="11"/>
        <v>0.20497054872377807</v>
      </c>
      <c r="O55" s="116">
        <f t="shared" ref="O55:O64" si="13">IFERROR(M55/C55-1,"-")</f>
        <v>0.19769305039133922</v>
      </c>
    </row>
    <row r="56" spans="1:16" x14ac:dyDescent="0.25">
      <c r="A56" s="1">
        <v>4</v>
      </c>
      <c r="B56" s="114" t="s">
        <v>77</v>
      </c>
      <c r="C56" s="115">
        <v>94013</v>
      </c>
      <c r="D56" s="116" t="s">
        <v>238</v>
      </c>
      <c r="E56" s="115">
        <v>0</v>
      </c>
      <c r="F56" s="116">
        <f t="shared" si="9"/>
        <v>-1</v>
      </c>
      <c r="G56" s="115">
        <v>0</v>
      </c>
      <c r="H56" s="116" t="str">
        <f t="shared" si="9"/>
        <v>-</v>
      </c>
      <c r="I56" s="115">
        <v>104823</v>
      </c>
      <c r="J56" s="116" t="str">
        <f t="shared" si="9"/>
        <v>-</v>
      </c>
      <c r="K56" s="115">
        <v>98829</v>
      </c>
      <c r="L56" s="116">
        <f t="shared" si="10"/>
        <v>-5.7182106980338321E-2</v>
      </c>
      <c r="M56" s="115">
        <v>107032</v>
      </c>
      <c r="N56" s="116">
        <f t="shared" si="11"/>
        <v>8.3001952868085205E-2</v>
      </c>
      <c r="O56" s="116">
        <f t="shared" si="13"/>
        <v>0.13848084839330732</v>
      </c>
    </row>
    <row r="57" spans="1:16" x14ac:dyDescent="0.25">
      <c r="A57" s="1">
        <v>5</v>
      </c>
      <c r="B57" s="114" t="s">
        <v>79</v>
      </c>
      <c r="C57" s="115">
        <v>87047</v>
      </c>
      <c r="D57" s="116" t="s">
        <v>238</v>
      </c>
      <c r="E57" s="115">
        <v>0</v>
      </c>
      <c r="F57" s="116">
        <f t="shared" si="9"/>
        <v>-1</v>
      </c>
      <c r="G57" s="115">
        <v>0</v>
      </c>
      <c r="H57" s="116" t="str">
        <f t="shared" si="9"/>
        <v>-</v>
      </c>
      <c r="I57" s="115">
        <v>85028</v>
      </c>
      <c r="J57" s="116" t="str">
        <f t="shared" si="9"/>
        <v>-</v>
      </c>
      <c r="K57" s="115">
        <v>95544</v>
      </c>
      <c r="L57" s="116">
        <f t="shared" si="10"/>
        <v>0.12367690643082274</v>
      </c>
      <c r="M57" s="115">
        <v>108036</v>
      </c>
      <c r="N57" s="116">
        <f t="shared" si="11"/>
        <v>0.13074604370761111</v>
      </c>
      <c r="O57" s="116">
        <f t="shared" si="13"/>
        <v>0.24112261192229489</v>
      </c>
    </row>
    <row r="58" spans="1:16" x14ac:dyDescent="0.25">
      <c r="A58" s="1">
        <v>6</v>
      </c>
      <c r="B58" s="114" t="s">
        <v>81</v>
      </c>
      <c r="C58" s="115">
        <v>82588</v>
      </c>
      <c r="D58" s="116" t="s">
        <v>238</v>
      </c>
      <c r="E58" s="115">
        <v>0</v>
      </c>
      <c r="F58" s="116">
        <f t="shared" si="9"/>
        <v>-1</v>
      </c>
      <c r="G58" s="115">
        <v>0</v>
      </c>
      <c r="H58" s="116" t="str">
        <f t="shared" si="9"/>
        <v>-</v>
      </c>
      <c r="I58" s="115">
        <v>88450</v>
      </c>
      <c r="J58" s="116" t="str">
        <f t="shared" si="9"/>
        <v>-</v>
      </c>
      <c r="K58" s="115">
        <v>98589</v>
      </c>
      <c r="L58" s="116">
        <f t="shared" si="10"/>
        <v>0.11462973431317125</v>
      </c>
      <c r="M58" s="115">
        <v>106021</v>
      </c>
      <c r="N58" s="116">
        <f t="shared" si="11"/>
        <v>7.5383663491870312E-2</v>
      </c>
      <c r="O58" s="116">
        <f t="shared" si="13"/>
        <v>0.28373371434106653</v>
      </c>
    </row>
    <row r="59" spans="1:16" x14ac:dyDescent="0.25">
      <c r="A59" s="1">
        <v>7</v>
      </c>
      <c r="B59" s="114" t="s">
        <v>83</v>
      </c>
      <c r="C59" s="115">
        <v>98910</v>
      </c>
      <c r="D59" s="116" t="s">
        <v>238</v>
      </c>
      <c r="E59" s="115">
        <v>0</v>
      </c>
      <c r="F59" s="116">
        <f t="shared" si="9"/>
        <v>-1</v>
      </c>
      <c r="G59" s="115">
        <v>36141</v>
      </c>
      <c r="H59" s="116" t="str">
        <f t="shared" si="9"/>
        <v>-</v>
      </c>
      <c r="I59" s="115">
        <v>106881</v>
      </c>
      <c r="J59" s="116">
        <f t="shared" si="9"/>
        <v>1.9573337760438285</v>
      </c>
      <c r="K59" s="115">
        <v>111016</v>
      </c>
      <c r="L59" s="116">
        <f t="shared" si="10"/>
        <v>3.8687886528007809E-2</v>
      </c>
      <c r="M59" s="115">
        <v>115402</v>
      </c>
      <c r="N59" s="116">
        <f t="shared" si="11"/>
        <v>3.9507818692801067E-2</v>
      </c>
      <c r="O59" s="116">
        <f t="shared" si="13"/>
        <v>0.16673743807501773</v>
      </c>
    </row>
    <row r="60" spans="1:16" x14ac:dyDescent="0.25">
      <c r="A60" s="1">
        <v>8</v>
      </c>
      <c r="B60" s="114" t="s">
        <v>85</v>
      </c>
      <c r="C60" s="115">
        <v>106113</v>
      </c>
      <c r="D60" s="116" t="s">
        <v>238</v>
      </c>
      <c r="E60" s="115">
        <v>39936</v>
      </c>
      <c r="F60" s="116">
        <f t="shared" si="9"/>
        <v>-0.62364649006248052</v>
      </c>
      <c r="G60" s="115">
        <v>54749</v>
      </c>
      <c r="H60" s="116">
        <f t="shared" si="9"/>
        <v>0.37091846955128216</v>
      </c>
      <c r="I60" s="115">
        <v>121705</v>
      </c>
      <c r="J60" s="116">
        <f t="shared" si="9"/>
        <v>1.2229629764927212</v>
      </c>
      <c r="K60" s="115">
        <v>120661</v>
      </c>
      <c r="L60" s="116">
        <f t="shared" si="10"/>
        <v>-8.5781192227106784E-3</v>
      </c>
      <c r="M60" s="115">
        <v>117130</v>
      </c>
      <c r="N60" s="116">
        <f t="shared" si="11"/>
        <v>-2.926380520632188E-2</v>
      </c>
      <c r="O60" s="116">
        <f t="shared" si="13"/>
        <v>0.10382328272690433</v>
      </c>
    </row>
    <row r="61" spans="1:16" x14ac:dyDescent="0.25">
      <c r="A61" s="1">
        <v>9</v>
      </c>
      <c r="B61" s="114" t="s">
        <v>87</v>
      </c>
      <c r="C61" s="115">
        <v>97407</v>
      </c>
      <c r="D61" s="116">
        <v>-8.3193720234173485E-2</v>
      </c>
      <c r="E61" s="115">
        <v>0</v>
      </c>
      <c r="F61" s="116">
        <f t="shared" si="9"/>
        <v>-1</v>
      </c>
      <c r="G61" s="115">
        <v>58323</v>
      </c>
      <c r="H61" s="116" t="str">
        <f t="shared" si="9"/>
        <v>-</v>
      </c>
      <c r="I61" s="115">
        <v>91809</v>
      </c>
      <c r="J61" s="116">
        <f t="shared" si="9"/>
        <v>0.57414742040018507</v>
      </c>
      <c r="K61" s="115">
        <v>98874</v>
      </c>
      <c r="L61" s="116">
        <f t="shared" si="10"/>
        <v>7.695323987844338E-2</v>
      </c>
      <c r="M61" s="115">
        <v>96825</v>
      </c>
      <c r="N61" s="116">
        <f t="shared" si="11"/>
        <v>-2.0723344863159188E-2</v>
      </c>
      <c r="O61" s="116">
        <f t="shared" si="13"/>
        <v>-5.9749299331670613E-3</v>
      </c>
    </row>
    <row r="62" spans="1:16" x14ac:dyDescent="0.25">
      <c r="A62" s="1">
        <v>10</v>
      </c>
      <c r="B62" s="114" t="s">
        <v>89</v>
      </c>
      <c r="C62" s="115">
        <v>97469</v>
      </c>
      <c r="D62" s="116">
        <v>-0.12562683340360448</v>
      </c>
      <c r="E62" s="115">
        <v>0</v>
      </c>
      <c r="F62" s="116">
        <f t="shared" si="9"/>
        <v>-1</v>
      </c>
      <c r="G62" s="115">
        <v>93826</v>
      </c>
      <c r="H62" s="116" t="str">
        <f t="shared" si="9"/>
        <v>-</v>
      </c>
      <c r="I62" s="115">
        <v>104534</v>
      </c>
      <c r="J62" s="116">
        <f t="shared" si="9"/>
        <v>0.1141261484023619</v>
      </c>
      <c r="K62" s="115">
        <v>116543</v>
      </c>
      <c r="L62" s="116">
        <f t="shared" si="10"/>
        <v>0.11488128264488107</v>
      </c>
      <c r="M62" s="115">
        <v>123226</v>
      </c>
      <c r="N62" s="116">
        <f>IFERROR(M62/K62-1,"-")</f>
        <v>5.734364140274395E-2</v>
      </c>
      <c r="O62" s="116">
        <f t="shared" si="13"/>
        <v>0.26425837958735587</v>
      </c>
    </row>
    <row r="63" spans="1:16" x14ac:dyDescent="0.25">
      <c r="A63" s="1">
        <v>11</v>
      </c>
      <c r="B63" s="114" t="s">
        <v>91</v>
      </c>
      <c r="C63" s="115">
        <v>78135</v>
      </c>
      <c r="D63" s="116">
        <v>-0.17858982580448468</v>
      </c>
      <c r="E63" s="115">
        <v>0</v>
      </c>
      <c r="F63" s="116">
        <f t="shared" si="9"/>
        <v>-1</v>
      </c>
      <c r="G63" s="115">
        <v>86589</v>
      </c>
      <c r="H63" s="116" t="str">
        <f t="shared" si="9"/>
        <v>-</v>
      </c>
      <c r="I63" s="115">
        <v>99553</v>
      </c>
      <c r="J63" s="116">
        <f t="shared" si="9"/>
        <v>0.14971878645093484</v>
      </c>
      <c r="K63" s="115">
        <v>110808</v>
      </c>
      <c r="L63" s="116">
        <f t="shared" si="10"/>
        <v>0.11305535744779172</v>
      </c>
      <c r="M63" s="115"/>
      <c r="N63" s="116"/>
      <c r="O63" s="116"/>
    </row>
    <row r="64" spans="1:16" x14ac:dyDescent="0.25">
      <c r="A64" s="1">
        <v>12</v>
      </c>
      <c r="B64" s="114" t="s">
        <v>93</v>
      </c>
      <c r="C64" s="115">
        <v>82644</v>
      </c>
      <c r="D64" s="116">
        <v>-0.18166965373152066</v>
      </c>
      <c r="E64" s="115">
        <v>0</v>
      </c>
      <c r="F64" s="116">
        <f t="shared" si="9"/>
        <v>-1</v>
      </c>
      <c r="G64" s="115">
        <v>76578</v>
      </c>
      <c r="H64" s="116" t="str">
        <f t="shared" si="9"/>
        <v>-</v>
      </c>
      <c r="I64" s="115">
        <v>101660</v>
      </c>
      <c r="J64" s="116">
        <f t="shared" si="9"/>
        <v>0.3275353234610463</v>
      </c>
      <c r="K64" s="115">
        <v>103266</v>
      </c>
      <c r="L64" s="116">
        <f t="shared" si="10"/>
        <v>1.5797757229982334E-2</v>
      </c>
      <c r="M64" s="115"/>
      <c r="N64" s="116"/>
      <c r="O64" s="116"/>
    </row>
    <row r="65" spans="1:16" ht="15.75" x14ac:dyDescent="0.25">
      <c r="B65" s="117" t="s">
        <v>30</v>
      </c>
      <c r="C65" s="118">
        <v>1113497</v>
      </c>
      <c r="D65" s="119" t="s">
        <v>238</v>
      </c>
      <c r="E65" s="118">
        <v>0</v>
      </c>
      <c r="F65" s="119">
        <f t="shared" si="9"/>
        <v>-1</v>
      </c>
      <c r="G65" s="118">
        <v>497318</v>
      </c>
      <c r="H65" s="119" t="str">
        <f t="shared" si="9"/>
        <v>-</v>
      </c>
      <c r="I65" s="118">
        <v>1162107</v>
      </c>
      <c r="J65" s="119">
        <f t="shared" si="9"/>
        <v>1.3367483179776318</v>
      </c>
      <c r="K65" s="118">
        <v>1273521</v>
      </c>
      <c r="L65" s="119">
        <f t="shared" si="10"/>
        <v>9.5872411060255125E-2</v>
      </c>
      <c r="M65" s="118">
        <v>1117828</v>
      </c>
      <c r="N65" s="119">
        <v>5.5105163354089548E-2</v>
      </c>
      <c r="O65" s="119">
        <v>0.17330416765506684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292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v>2019</v>
      </c>
      <c r="D73" s="296"/>
      <c r="E73" s="297" t="s">
        <v>287</v>
      </c>
      <c r="F73" s="296"/>
      <c r="G73" s="297" t="s">
        <v>288</v>
      </c>
      <c r="H73" s="296"/>
      <c r="I73" s="297" t="s">
        <v>289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1:16" x14ac:dyDescent="0.25">
      <c r="A75" s="1">
        <v>1</v>
      </c>
      <c r="B75" s="114" t="s">
        <v>71</v>
      </c>
      <c r="C75" s="115">
        <v>14489</v>
      </c>
      <c r="D75" s="116" t="s">
        <v>238</v>
      </c>
      <c r="E75" s="115">
        <v>26139</v>
      </c>
      <c r="F75" s="116">
        <f t="shared" ref="F75:J87" si="14">IFERROR(E75/C75-1,"-")</f>
        <v>0.80405825108703155</v>
      </c>
      <c r="G75" s="115">
        <v>0</v>
      </c>
      <c r="H75" s="116">
        <f t="shared" si="14"/>
        <v>-1</v>
      </c>
      <c r="I75" s="115">
        <v>17498</v>
      </c>
      <c r="J75" s="116" t="str">
        <f t="shared" si="14"/>
        <v>-</v>
      </c>
      <c r="K75" s="115">
        <v>21506</v>
      </c>
      <c r="L75" s="116">
        <f t="shared" ref="L75:L87" si="15">IFERROR(K75/I75-1,"-")</f>
        <v>0.22905474911418455</v>
      </c>
      <c r="M75" s="115">
        <v>28548</v>
      </c>
      <c r="N75" s="116">
        <f t="shared" ref="N75:N83" si="16">IFERROR(M75/K75-1,"-")</f>
        <v>0.32744350413838008</v>
      </c>
      <c r="O75" s="116">
        <f t="shared" ref="O75" si="17">IFERROR(M75/C75-1,"-")</f>
        <v>0.97032231347919118</v>
      </c>
    </row>
    <row r="76" spans="1:16" x14ac:dyDescent="0.25">
      <c r="A76" s="1">
        <v>2</v>
      </c>
      <c r="B76" s="114" t="s">
        <v>73</v>
      </c>
      <c r="C76" s="115">
        <v>11233</v>
      </c>
      <c r="D76" s="116" t="s">
        <v>238</v>
      </c>
      <c r="E76" s="115">
        <v>26153</v>
      </c>
      <c r="F76" s="116">
        <f t="shared" si="14"/>
        <v>1.3282293243122942</v>
      </c>
      <c r="G76" s="115">
        <v>0</v>
      </c>
      <c r="H76" s="116">
        <f t="shared" si="14"/>
        <v>-1</v>
      </c>
      <c r="I76" s="115">
        <v>23849</v>
      </c>
      <c r="J76" s="116" t="str">
        <f t="shared" si="14"/>
        <v>-</v>
      </c>
      <c r="K76" s="115">
        <v>18510</v>
      </c>
      <c r="L76" s="116">
        <f t="shared" si="15"/>
        <v>-0.22386682879785313</v>
      </c>
      <c r="M76" s="115">
        <v>28126</v>
      </c>
      <c r="N76" s="116">
        <f t="shared" si="16"/>
        <v>0.51950297136682866</v>
      </c>
      <c r="O76" s="116">
        <f>IFERROR(M76/C76-1,"-")</f>
        <v>1.5038725184723583</v>
      </c>
    </row>
    <row r="77" spans="1:16" x14ac:dyDescent="0.25">
      <c r="A77" s="1">
        <v>3</v>
      </c>
      <c r="B77" s="114" t="s">
        <v>75</v>
      </c>
      <c r="C77" s="115">
        <v>14765</v>
      </c>
      <c r="D77" s="116" t="s">
        <v>238</v>
      </c>
      <c r="E77" s="115">
        <v>12768</v>
      </c>
      <c r="F77" s="116">
        <f t="shared" si="14"/>
        <v>-0.13525228581103965</v>
      </c>
      <c r="G77" s="115">
        <v>0</v>
      </c>
      <c r="H77" s="116">
        <f t="shared" si="14"/>
        <v>-1</v>
      </c>
      <c r="I77" s="115">
        <v>27624</v>
      </c>
      <c r="J77" s="116" t="str">
        <f t="shared" si="14"/>
        <v>-</v>
      </c>
      <c r="K77" s="115">
        <v>20334</v>
      </c>
      <c r="L77" s="116">
        <f t="shared" si="15"/>
        <v>-0.26390095569070371</v>
      </c>
      <c r="M77" s="115">
        <v>29262</v>
      </c>
      <c r="N77" s="116">
        <f t="shared" si="16"/>
        <v>0.43906757155503096</v>
      </c>
      <c r="O77" s="116">
        <f t="shared" ref="O77:O86" si="18">IFERROR(M77/C77-1,"-")</f>
        <v>0.98184896715204872</v>
      </c>
    </row>
    <row r="78" spans="1:16" x14ac:dyDescent="0.25">
      <c r="A78" s="1">
        <v>4</v>
      </c>
      <c r="B78" s="114" t="s">
        <v>77</v>
      </c>
      <c r="C78" s="115">
        <v>14959</v>
      </c>
      <c r="D78" s="116" t="s">
        <v>238</v>
      </c>
      <c r="E78" s="115">
        <v>0</v>
      </c>
      <c r="F78" s="116">
        <f t="shared" si="14"/>
        <v>-1</v>
      </c>
      <c r="G78" s="115">
        <v>0</v>
      </c>
      <c r="H78" s="116" t="str">
        <f t="shared" si="14"/>
        <v>-</v>
      </c>
      <c r="I78" s="115">
        <v>24835</v>
      </c>
      <c r="J78" s="116" t="str">
        <f t="shared" si="14"/>
        <v>-</v>
      </c>
      <c r="K78" s="115">
        <v>21526</v>
      </c>
      <c r="L78" s="116">
        <f t="shared" si="15"/>
        <v>-0.13323937990738877</v>
      </c>
      <c r="M78" s="115">
        <v>24001</v>
      </c>
      <c r="N78" s="116">
        <f t="shared" si="16"/>
        <v>0.11497723682988004</v>
      </c>
      <c r="O78" s="116">
        <f t="shared" si="18"/>
        <v>0.60445216926265122</v>
      </c>
    </row>
    <row r="79" spans="1:16" x14ac:dyDescent="0.25">
      <c r="A79" s="1">
        <v>5</v>
      </c>
      <c r="B79" s="114" t="s">
        <v>79</v>
      </c>
      <c r="C79" s="115">
        <v>17004</v>
      </c>
      <c r="D79" s="116" t="s">
        <v>238</v>
      </c>
      <c r="E79" s="115">
        <v>0</v>
      </c>
      <c r="F79" s="116">
        <f t="shared" si="14"/>
        <v>-1</v>
      </c>
      <c r="G79" s="115">
        <v>0</v>
      </c>
      <c r="H79" s="116" t="str">
        <f t="shared" si="14"/>
        <v>-</v>
      </c>
      <c r="I79" s="115">
        <v>27190</v>
      </c>
      <c r="J79" s="116" t="str">
        <f t="shared" si="14"/>
        <v>-</v>
      </c>
      <c r="K79" s="115">
        <v>26561</v>
      </c>
      <c r="L79" s="116">
        <f t="shared" si="15"/>
        <v>-2.3133504965060725E-2</v>
      </c>
      <c r="M79" s="115">
        <v>30824</v>
      </c>
      <c r="N79" s="116">
        <f t="shared" si="16"/>
        <v>0.16049847520801164</v>
      </c>
      <c r="O79" s="116">
        <f t="shared" si="18"/>
        <v>0.81274994119030808</v>
      </c>
    </row>
    <row r="80" spans="1:16" x14ac:dyDescent="0.25">
      <c r="A80" s="1">
        <v>6</v>
      </c>
      <c r="B80" s="114" t="s">
        <v>81</v>
      </c>
      <c r="C80" s="115">
        <v>25873</v>
      </c>
      <c r="D80" s="116" t="s">
        <v>238</v>
      </c>
      <c r="E80" s="115">
        <v>0</v>
      </c>
      <c r="F80" s="116">
        <f t="shared" si="14"/>
        <v>-1</v>
      </c>
      <c r="G80" s="115">
        <v>0</v>
      </c>
      <c r="H80" s="116" t="str">
        <f t="shared" si="14"/>
        <v>-</v>
      </c>
      <c r="I80" s="115">
        <v>27823</v>
      </c>
      <c r="J80" s="116" t="str">
        <f t="shared" si="14"/>
        <v>-</v>
      </c>
      <c r="K80" s="115">
        <v>24773</v>
      </c>
      <c r="L80" s="116">
        <f t="shared" si="15"/>
        <v>-0.10962153613916548</v>
      </c>
      <c r="M80" s="115">
        <v>31196</v>
      </c>
      <c r="N80" s="116">
        <f t="shared" si="16"/>
        <v>0.25927420982521299</v>
      </c>
      <c r="O80" s="116">
        <f t="shared" si="18"/>
        <v>0.20573570904031224</v>
      </c>
    </row>
    <row r="81" spans="1:16" x14ac:dyDescent="0.25">
      <c r="A81" s="1">
        <v>7</v>
      </c>
      <c r="B81" s="114" t="s">
        <v>83</v>
      </c>
      <c r="C81" s="115">
        <v>27771</v>
      </c>
      <c r="D81" s="116" t="s">
        <v>238</v>
      </c>
      <c r="E81" s="115">
        <v>0</v>
      </c>
      <c r="F81" s="116">
        <f t="shared" si="14"/>
        <v>-1</v>
      </c>
      <c r="G81" s="115">
        <v>13227</v>
      </c>
      <c r="H81" s="116" t="str">
        <f t="shared" si="14"/>
        <v>-</v>
      </c>
      <c r="I81" s="115">
        <v>29690</v>
      </c>
      <c r="J81" s="116">
        <f t="shared" si="14"/>
        <v>1.2446510924623877</v>
      </c>
      <c r="K81" s="115">
        <v>28903</v>
      </c>
      <c r="L81" s="116">
        <f t="shared" si="15"/>
        <v>-2.6507241495453027E-2</v>
      </c>
      <c r="M81" s="115">
        <v>31456</v>
      </c>
      <c r="N81" s="116">
        <f t="shared" si="16"/>
        <v>8.8329931149015772E-2</v>
      </c>
      <c r="O81" s="116">
        <f t="shared" si="18"/>
        <v>0.13269237693997327</v>
      </c>
    </row>
    <row r="82" spans="1:16" x14ac:dyDescent="0.25">
      <c r="A82" s="1">
        <v>8</v>
      </c>
      <c r="B82" s="114" t="s">
        <v>85</v>
      </c>
      <c r="C82" s="115">
        <v>28588</v>
      </c>
      <c r="D82" s="116" t="s">
        <v>238</v>
      </c>
      <c r="E82" s="115">
        <v>12130</v>
      </c>
      <c r="F82" s="116">
        <f t="shared" si="14"/>
        <v>-0.57569609626416685</v>
      </c>
      <c r="G82" s="115">
        <v>24945</v>
      </c>
      <c r="H82" s="116">
        <f t="shared" si="14"/>
        <v>1.0564715581203625</v>
      </c>
      <c r="I82" s="115">
        <v>29356</v>
      </c>
      <c r="J82" s="116">
        <f t="shared" si="14"/>
        <v>0.17682902385247545</v>
      </c>
      <c r="K82" s="115">
        <v>29813</v>
      </c>
      <c r="L82" s="116">
        <f t="shared" si="15"/>
        <v>1.5567516010355664E-2</v>
      </c>
      <c r="M82" s="115">
        <v>31207</v>
      </c>
      <c r="N82" s="116">
        <f t="shared" si="16"/>
        <v>4.6758125649884352E-2</v>
      </c>
      <c r="O82" s="116">
        <f t="shared" si="18"/>
        <v>9.1611865118231384E-2</v>
      </c>
    </row>
    <row r="83" spans="1:16" x14ac:dyDescent="0.25">
      <c r="A83" s="1">
        <v>9</v>
      </c>
      <c r="B83" s="114" t="s">
        <v>87</v>
      </c>
      <c r="C83" s="115">
        <v>28967</v>
      </c>
      <c r="D83" s="116">
        <v>0.17047842249878786</v>
      </c>
      <c r="E83" s="115">
        <v>0</v>
      </c>
      <c r="F83" s="116">
        <f t="shared" si="14"/>
        <v>-1</v>
      </c>
      <c r="G83" s="115">
        <v>18786</v>
      </c>
      <c r="H83" s="116" t="str">
        <f t="shared" si="14"/>
        <v>-</v>
      </c>
      <c r="I83" s="115">
        <v>25088</v>
      </c>
      <c r="J83" s="116">
        <f t="shared" si="14"/>
        <v>0.33546257851591621</v>
      </c>
      <c r="K83" s="115">
        <v>28026</v>
      </c>
      <c r="L83" s="116">
        <f t="shared" si="15"/>
        <v>0.11710778061224492</v>
      </c>
      <c r="M83" s="115">
        <v>25652</v>
      </c>
      <c r="N83" s="116">
        <f t="shared" si="16"/>
        <v>-8.470705773210585E-2</v>
      </c>
      <c r="O83" s="116">
        <f t="shared" si="18"/>
        <v>-0.11444057030413923</v>
      </c>
    </row>
    <row r="84" spans="1:16" x14ac:dyDescent="0.25">
      <c r="A84" s="1">
        <v>10</v>
      </c>
      <c r="B84" s="114" t="s">
        <v>89</v>
      </c>
      <c r="C84" s="115">
        <v>27747</v>
      </c>
      <c r="D84" s="116">
        <v>1.2741578559134497</v>
      </c>
      <c r="E84" s="115">
        <v>0</v>
      </c>
      <c r="F84" s="116">
        <f t="shared" si="14"/>
        <v>-1</v>
      </c>
      <c r="G84" s="115">
        <v>23122</v>
      </c>
      <c r="H84" s="116" t="str">
        <f t="shared" si="14"/>
        <v>-</v>
      </c>
      <c r="I84" s="115">
        <v>26374</v>
      </c>
      <c r="J84" s="116">
        <f t="shared" si="14"/>
        <v>0.14064527290026807</v>
      </c>
      <c r="K84" s="115">
        <v>26698</v>
      </c>
      <c r="L84" s="116">
        <f t="shared" si="15"/>
        <v>1.2284825964965496E-2</v>
      </c>
      <c r="M84" s="115">
        <v>26435</v>
      </c>
      <c r="N84" s="116">
        <f>IFERROR(M84/K84-1,"-")</f>
        <v>-9.8509251629335104E-3</v>
      </c>
      <c r="O84" s="116">
        <f t="shared" si="18"/>
        <v>-4.728439110534477E-2</v>
      </c>
    </row>
    <row r="85" spans="1:16" x14ac:dyDescent="0.25">
      <c r="A85" s="1">
        <v>11</v>
      </c>
      <c r="B85" s="114" t="s">
        <v>91</v>
      </c>
      <c r="C85" s="115">
        <v>26555</v>
      </c>
      <c r="D85" s="116">
        <v>0.89017011886967046</v>
      </c>
      <c r="E85" s="115">
        <v>0</v>
      </c>
      <c r="F85" s="116">
        <f t="shared" si="14"/>
        <v>-1</v>
      </c>
      <c r="G85" s="115">
        <v>27647</v>
      </c>
      <c r="H85" s="116" t="str">
        <f t="shared" si="14"/>
        <v>-</v>
      </c>
      <c r="I85" s="115">
        <v>25067</v>
      </c>
      <c r="J85" s="116">
        <f t="shared" si="14"/>
        <v>-9.3319347487973325E-2</v>
      </c>
      <c r="K85" s="115">
        <v>24723</v>
      </c>
      <c r="L85" s="116">
        <f t="shared" si="15"/>
        <v>-1.3723221765667981E-2</v>
      </c>
      <c r="M85" s="115"/>
      <c r="N85" s="116"/>
      <c r="O85" s="116"/>
    </row>
    <row r="86" spans="1:16" x14ac:dyDescent="0.25">
      <c r="A86" s="1">
        <v>12</v>
      </c>
      <c r="B86" s="114" t="s">
        <v>93</v>
      </c>
      <c r="C86" s="115">
        <v>26740</v>
      </c>
      <c r="D86" s="116">
        <v>0.75816950489841539</v>
      </c>
      <c r="E86" s="115">
        <v>0</v>
      </c>
      <c r="F86" s="116">
        <f t="shared" si="14"/>
        <v>-1</v>
      </c>
      <c r="G86" s="115">
        <v>21541</v>
      </c>
      <c r="H86" s="116" t="str">
        <f t="shared" si="14"/>
        <v>-</v>
      </c>
      <c r="I86" s="115">
        <v>26095</v>
      </c>
      <c r="J86" s="116">
        <f t="shared" si="14"/>
        <v>0.21141079801309126</v>
      </c>
      <c r="K86" s="115">
        <v>24969</v>
      </c>
      <c r="L86" s="116">
        <f t="shared" si="15"/>
        <v>-4.3150028741138158E-2</v>
      </c>
      <c r="M86" s="115"/>
      <c r="N86" s="116"/>
      <c r="O86" s="116"/>
    </row>
    <row r="87" spans="1:16" ht="15.75" x14ac:dyDescent="0.25">
      <c r="B87" s="117" t="s">
        <v>30</v>
      </c>
      <c r="C87" s="118">
        <v>264691</v>
      </c>
      <c r="D87" s="119" t="s">
        <v>238</v>
      </c>
      <c r="E87" s="118">
        <v>0</v>
      </c>
      <c r="F87" s="119">
        <f t="shared" si="14"/>
        <v>-1</v>
      </c>
      <c r="G87" s="118">
        <v>141098</v>
      </c>
      <c r="H87" s="119" t="str">
        <f t="shared" si="14"/>
        <v>-</v>
      </c>
      <c r="I87" s="118">
        <v>310489</v>
      </c>
      <c r="J87" s="119">
        <f t="shared" si="14"/>
        <v>1.2005202058143984</v>
      </c>
      <c r="K87" s="118">
        <v>296342</v>
      </c>
      <c r="L87" s="119">
        <f t="shared" si="15"/>
        <v>-4.5563610949180156E-2</v>
      </c>
      <c r="M87" s="118">
        <v>286707</v>
      </c>
      <c r="N87" s="119">
        <v>0.16240421650111503</v>
      </c>
      <c r="O87" s="119">
        <v>0.35625555828870925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293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v>2019</v>
      </c>
      <c r="D95" s="296"/>
      <c r="E95" s="297" t="s">
        <v>287</v>
      </c>
      <c r="F95" s="296"/>
      <c r="G95" s="297" t="s">
        <v>288</v>
      </c>
      <c r="H95" s="296"/>
      <c r="I95" s="297" t="s">
        <v>289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tr">
        <f>CONCATENATE("var ",RIGHT(M95,2),"/",RIGHT(K95,2))</f>
        <v>var 24/23</v>
      </c>
      <c r="O96" s="112" t="str">
        <f>CONCATENATE("var ",RIGHT(M95,2),"/",RIGHT(C95,2))</f>
        <v>var 24/19</v>
      </c>
    </row>
    <row r="97" spans="2:15" x14ac:dyDescent="0.25">
      <c r="B97" s="114" t="s">
        <v>71</v>
      </c>
      <c r="C97" s="115">
        <v>40894</v>
      </c>
      <c r="D97" s="116">
        <v>-0.45666644522686506</v>
      </c>
      <c r="E97" s="115">
        <v>43194</v>
      </c>
      <c r="F97" s="116">
        <f t="shared" ref="F97:J109" si="19">IFERROR(E97/C97-1,"-")</f>
        <v>5.6242969628796491E-2</v>
      </c>
      <c r="G97" s="115">
        <v>2775</v>
      </c>
      <c r="H97" s="116">
        <f t="shared" si="19"/>
        <v>-0.93575496596749552</v>
      </c>
      <c r="I97" s="115">
        <v>24239</v>
      </c>
      <c r="J97" s="116">
        <f t="shared" si="19"/>
        <v>7.7347747747747739</v>
      </c>
      <c r="K97" s="115">
        <v>29362</v>
      </c>
      <c r="L97" s="116">
        <f t="shared" ref="L97:L109" si="20">IFERROR(K97/I97-1,"-")</f>
        <v>0.21135360369652223</v>
      </c>
      <c r="M97" s="115">
        <v>31119</v>
      </c>
      <c r="N97" s="116">
        <f t="shared" ref="N97:N105" si="21">IFERROR(M97/K97-1,"-")</f>
        <v>5.9839248007628854E-2</v>
      </c>
      <c r="O97" s="116">
        <f t="shared" ref="O97" si="22">IFERROR(M97/C97-1,"-")</f>
        <v>-0.23903262092238475</v>
      </c>
    </row>
    <row r="98" spans="2:15" x14ac:dyDescent="0.25">
      <c r="B98" s="114" t="s">
        <v>73</v>
      </c>
      <c r="C98" s="115">
        <v>42729</v>
      </c>
      <c r="D98" s="116">
        <v>-0.38214497447836082</v>
      </c>
      <c r="E98" s="115">
        <v>39241</v>
      </c>
      <c r="F98" s="116">
        <f t="shared" si="19"/>
        <v>-8.1630742587001759E-2</v>
      </c>
      <c r="G98" s="115">
        <v>3359</v>
      </c>
      <c r="H98" s="116">
        <f t="shared" si="19"/>
        <v>-0.91440075431309087</v>
      </c>
      <c r="I98" s="115">
        <v>26617</v>
      </c>
      <c r="J98" s="116">
        <f t="shared" si="19"/>
        <v>6.9240845489729086</v>
      </c>
      <c r="K98" s="115">
        <v>28295</v>
      </c>
      <c r="L98" s="116">
        <f t="shared" si="20"/>
        <v>6.3042416500732612E-2</v>
      </c>
      <c r="M98" s="115">
        <v>24823</v>
      </c>
      <c r="N98" s="116">
        <f t="shared" si="21"/>
        <v>-0.12270719208340697</v>
      </c>
      <c r="O98" s="116">
        <f>IFERROR(M98/C98-1,"-")</f>
        <v>-0.41905965503522202</v>
      </c>
    </row>
    <row r="99" spans="2:15" x14ac:dyDescent="0.25">
      <c r="B99" s="114" t="s">
        <v>75</v>
      </c>
      <c r="C99" s="115">
        <v>42739</v>
      </c>
      <c r="D99" s="116">
        <v>-0.40622959474291109</v>
      </c>
      <c r="E99" s="115">
        <v>23119</v>
      </c>
      <c r="F99" s="116">
        <f t="shared" si="19"/>
        <v>-0.45906549053557644</v>
      </c>
      <c r="G99" s="115">
        <v>4717</v>
      </c>
      <c r="H99" s="116">
        <f t="shared" si="19"/>
        <v>-0.79596868376659891</v>
      </c>
      <c r="I99" s="115">
        <v>27574</v>
      </c>
      <c r="J99" s="116">
        <f t="shared" si="19"/>
        <v>4.845664617341531</v>
      </c>
      <c r="K99" s="115">
        <v>29030</v>
      </c>
      <c r="L99" s="116">
        <f t="shared" si="20"/>
        <v>5.2803365489229037E-2</v>
      </c>
      <c r="M99" s="115">
        <v>31003</v>
      </c>
      <c r="N99" s="116">
        <f t="shared" si="21"/>
        <v>6.7964174991388182E-2</v>
      </c>
      <c r="O99" s="116">
        <f t="shared" ref="O99:O108" si="23">IFERROR(M99/C99-1,"-")</f>
        <v>-0.27459697232036318</v>
      </c>
    </row>
    <row r="100" spans="2:15" x14ac:dyDescent="0.25">
      <c r="B100" s="114" t="s">
        <v>77</v>
      </c>
      <c r="C100" s="115">
        <v>33080</v>
      </c>
      <c r="D100" s="116">
        <v>-0.38781553038714933</v>
      </c>
      <c r="E100" s="115">
        <v>0</v>
      </c>
      <c r="F100" s="116">
        <f t="shared" si="19"/>
        <v>-1</v>
      </c>
      <c r="G100" s="115">
        <v>5851</v>
      </c>
      <c r="H100" s="116" t="str">
        <f t="shared" si="19"/>
        <v>-</v>
      </c>
      <c r="I100" s="115">
        <v>22852</v>
      </c>
      <c r="J100" s="116">
        <f t="shared" si="19"/>
        <v>2.9056571526234833</v>
      </c>
      <c r="K100" s="115">
        <v>24480</v>
      </c>
      <c r="L100" s="116">
        <f t="shared" si="20"/>
        <v>7.1241029231577047E-2</v>
      </c>
      <c r="M100" s="115">
        <v>23629</v>
      </c>
      <c r="N100" s="116">
        <f t="shared" si="21"/>
        <v>-3.4763071895424824E-2</v>
      </c>
      <c r="O100" s="116">
        <f t="shared" si="23"/>
        <v>-0.28570133010882703</v>
      </c>
    </row>
    <row r="101" spans="2:15" x14ac:dyDescent="0.25">
      <c r="B101" s="114" t="s">
        <v>79</v>
      </c>
      <c r="C101" s="115">
        <v>25202</v>
      </c>
      <c r="D101" s="116">
        <v>-0.5871840652590542</v>
      </c>
      <c r="E101" s="115">
        <v>0</v>
      </c>
      <c r="F101" s="116">
        <f t="shared" si="19"/>
        <v>-1</v>
      </c>
      <c r="G101" s="115">
        <v>6089</v>
      </c>
      <c r="H101" s="116" t="str">
        <f t="shared" si="19"/>
        <v>-</v>
      </c>
      <c r="I101" s="115">
        <v>13692</v>
      </c>
      <c r="J101" s="116">
        <f t="shared" si="19"/>
        <v>1.248645097717195</v>
      </c>
      <c r="K101" s="115">
        <v>18346</v>
      </c>
      <c r="L101" s="116">
        <f t="shared" si="20"/>
        <v>0.3399065147531406</v>
      </c>
      <c r="M101" s="115">
        <v>21064</v>
      </c>
      <c r="N101" s="116">
        <f t="shared" si="21"/>
        <v>0.14815218576256406</v>
      </c>
      <c r="O101" s="116">
        <f t="shared" si="23"/>
        <v>-0.16419331799063563</v>
      </c>
    </row>
    <row r="102" spans="2:15" x14ac:dyDescent="0.25">
      <c r="B102" s="114" t="s">
        <v>81</v>
      </c>
      <c r="C102" s="115">
        <v>37299</v>
      </c>
      <c r="D102" s="116">
        <v>-0.35272885032537959</v>
      </c>
      <c r="E102" s="115">
        <v>0</v>
      </c>
      <c r="F102" s="116">
        <f t="shared" si="19"/>
        <v>-1</v>
      </c>
      <c r="G102" s="115">
        <v>6428</v>
      </c>
      <c r="H102" s="116" t="str">
        <f t="shared" si="19"/>
        <v>-</v>
      </c>
      <c r="I102" s="115">
        <v>15947</v>
      </c>
      <c r="J102" s="116">
        <f t="shared" si="19"/>
        <v>1.4808649657747357</v>
      </c>
      <c r="K102" s="115">
        <v>18927</v>
      </c>
      <c r="L102" s="116">
        <f t="shared" si="20"/>
        <v>0.18686900357434011</v>
      </c>
      <c r="M102" s="115">
        <v>19896</v>
      </c>
      <c r="N102" s="116">
        <f t="shared" si="21"/>
        <v>5.1196703122523335E-2</v>
      </c>
      <c r="O102" s="116">
        <f t="shared" si="23"/>
        <v>-0.46658087348186283</v>
      </c>
    </row>
    <row r="103" spans="2:15" x14ac:dyDescent="0.25">
      <c r="B103" s="114" t="s">
        <v>83</v>
      </c>
      <c r="C103" s="115">
        <v>54762</v>
      </c>
      <c r="D103" s="116">
        <v>-0.21707055543641429</v>
      </c>
      <c r="E103" s="115">
        <v>0</v>
      </c>
      <c r="F103" s="116">
        <f t="shared" si="19"/>
        <v>-1</v>
      </c>
      <c r="G103" s="115">
        <v>11718</v>
      </c>
      <c r="H103" s="116" t="str">
        <f t="shared" si="19"/>
        <v>-</v>
      </c>
      <c r="I103" s="115">
        <v>22949</v>
      </c>
      <c r="J103" s="116">
        <f t="shared" si="19"/>
        <v>0.95844000682710351</v>
      </c>
      <c r="K103" s="115">
        <v>26512</v>
      </c>
      <c r="L103" s="116">
        <f t="shared" si="20"/>
        <v>0.15525730968669649</v>
      </c>
      <c r="M103" s="115">
        <v>26909</v>
      </c>
      <c r="N103" s="116">
        <f t="shared" si="21"/>
        <v>1.4974351237175609E-2</v>
      </c>
      <c r="O103" s="116">
        <f t="shared" si="23"/>
        <v>-0.50861911544501659</v>
      </c>
    </row>
    <row r="104" spans="2:15" x14ac:dyDescent="0.25">
      <c r="B104" s="114" t="s">
        <v>85</v>
      </c>
      <c r="C104" s="115">
        <v>47149</v>
      </c>
      <c r="D104" s="116">
        <v>-0.4483948710749216</v>
      </c>
      <c r="E104" s="115">
        <v>8447</v>
      </c>
      <c r="F104" s="116">
        <f t="shared" si="19"/>
        <v>-0.82084455661837996</v>
      </c>
      <c r="G104" s="115">
        <v>15135</v>
      </c>
      <c r="H104" s="116">
        <f t="shared" si="19"/>
        <v>0.79176038830353979</v>
      </c>
      <c r="I104" s="115">
        <v>27464</v>
      </c>
      <c r="J104" s="116">
        <f t="shared" si="19"/>
        <v>0.81460191608853649</v>
      </c>
      <c r="K104" s="115">
        <v>31400</v>
      </c>
      <c r="L104" s="116">
        <f t="shared" si="20"/>
        <v>0.14331488494028544</v>
      </c>
      <c r="M104" s="115">
        <v>31177</v>
      </c>
      <c r="N104" s="116">
        <f t="shared" si="21"/>
        <v>-7.1019108280254706E-3</v>
      </c>
      <c r="O104" s="116">
        <f t="shared" si="23"/>
        <v>-0.33875585908502837</v>
      </c>
    </row>
    <row r="105" spans="2:15" x14ac:dyDescent="0.25">
      <c r="B105" s="114" t="s">
        <v>87</v>
      </c>
      <c r="C105" s="115">
        <v>37741</v>
      </c>
      <c r="D105" s="116">
        <v>-0.14591866754169591</v>
      </c>
      <c r="E105" s="115">
        <v>4719</v>
      </c>
      <c r="F105" s="116">
        <f t="shared" si="19"/>
        <v>-0.87496356747303994</v>
      </c>
      <c r="G105" s="115">
        <v>11918</v>
      </c>
      <c r="H105" s="116">
        <f t="shared" si="19"/>
        <v>1.5255350709896165</v>
      </c>
      <c r="I105" s="115">
        <v>19192</v>
      </c>
      <c r="J105" s="116">
        <f t="shared" si="19"/>
        <v>0.61033730491693228</v>
      </c>
      <c r="K105" s="115">
        <v>23909</v>
      </c>
      <c r="L105" s="116">
        <f t="shared" si="20"/>
        <v>0.24577949145477285</v>
      </c>
      <c r="M105" s="115">
        <v>23395</v>
      </c>
      <c r="N105" s="116">
        <f t="shared" si="21"/>
        <v>-2.1498180601447148E-2</v>
      </c>
      <c r="O105" s="116">
        <f t="shared" si="23"/>
        <v>-0.38011711401393711</v>
      </c>
    </row>
    <row r="106" spans="2:15" x14ac:dyDescent="0.25">
      <c r="B106" s="114" t="s">
        <v>89</v>
      </c>
      <c r="C106" s="115">
        <v>36272</v>
      </c>
      <c r="D106" s="116">
        <v>-0.23647539258198969</v>
      </c>
      <c r="E106" s="115">
        <v>3478</v>
      </c>
      <c r="F106" s="116">
        <f t="shared" si="19"/>
        <v>-0.90411336568151746</v>
      </c>
      <c r="G106" s="115">
        <v>20231</v>
      </c>
      <c r="H106" s="116">
        <f t="shared" si="19"/>
        <v>4.8168487636572745</v>
      </c>
      <c r="I106" s="115">
        <v>23206</v>
      </c>
      <c r="J106" s="116">
        <f t="shared" si="19"/>
        <v>0.14705155454500529</v>
      </c>
      <c r="K106" s="115">
        <v>27467</v>
      </c>
      <c r="L106" s="116">
        <f t="shared" si="20"/>
        <v>0.18361630612772561</v>
      </c>
      <c r="M106" s="115">
        <v>28050</v>
      </c>
      <c r="N106" s="116">
        <f>IFERROR(M106/K106-1,"-")</f>
        <v>2.1225470564677718E-2</v>
      </c>
      <c r="O106" s="116">
        <f t="shared" si="23"/>
        <v>-0.22667622408469346</v>
      </c>
    </row>
    <row r="107" spans="2:15" x14ac:dyDescent="0.25">
      <c r="B107" s="114" t="s">
        <v>91</v>
      </c>
      <c r="C107" s="115">
        <v>40623</v>
      </c>
      <c r="D107" s="116">
        <v>2.7883909820095587E-2</v>
      </c>
      <c r="E107" s="115">
        <v>3773</v>
      </c>
      <c r="F107" s="116">
        <f t="shared" si="19"/>
        <v>-0.90712158137015975</v>
      </c>
      <c r="G107" s="115">
        <v>23258</v>
      </c>
      <c r="H107" s="116">
        <f t="shared" si="19"/>
        <v>5.1643254704479196</v>
      </c>
      <c r="I107" s="115">
        <v>28403</v>
      </c>
      <c r="J107" s="116">
        <f t="shared" si="19"/>
        <v>0.22121420586464868</v>
      </c>
      <c r="K107" s="115">
        <v>28858</v>
      </c>
      <c r="L107" s="116">
        <f t="shared" si="20"/>
        <v>1.6019434566771018E-2</v>
      </c>
      <c r="M107" s="115"/>
      <c r="N107" s="116"/>
      <c r="O107" s="116"/>
    </row>
    <row r="108" spans="2:15" x14ac:dyDescent="0.25">
      <c r="B108" s="114" t="s">
        <v>93</v>
      </c>
      <c r="C108" s="115">
        <v>40078</v>
      </c>
      <c r="D108" s="116">
        <v>2.4357827476038318E-2</v>
      </c>
      <c r="E108" s="115">
        <v>4711</v>
      </c>
      <c r="F108" s="116">
        <f t="shared" si="19"/>
        <v>-0.88245421428214976</v>
      </c>
      <c r="G108" s="115">
        <v>25094</v>
      </c>
      <c r="H108" s="116">
        <f t="shared" si="19"/>
        <v>4.3266822330715344</v>
      </c>
      <c r="I108" s="115">
        <v>28386</v>
      </c>
      <c r="J108" s="116">
        <f t="shared" si="19"/>
        <v>0.13118673786562529</v>
      </c>
      <c r="K108" s="115">
        <v>30289</v>
      </c>
      <c r="L108" s="116">
        <f t="shared" si="20"/>
        <v>6.7040090185302548E-2</v>
      </c>
      <c r="M108" s="115"/>
      <c r="N108" s="116"/>
      <c r="O108" s="116"/>
    </row>
    <row r="109" spans="2:15" ht="15.75" x14ac:dyDescent="0.25">
      <c r="B109" s="117" t="s">
        <v>30</v>
      </c>
      <c r="C109" s="118">
        <v>478568</v>
      </c>
      <c r="D109" s="119">
        <v>-0.33055521750017136</v>
      </c>
      <c r="E109" s="118">
        <v>137122</v>
      </c>
      <c r="F109" s="119">
        <f t="shared" si="19"/>
        <v>-0.71347436518948193</v>
      </c>
      <c r="G109" s="118">
        <v>136573</v>
      </c>
      <c r="H109" s="119">
        <f t="shared" si="19"/>
        <v>-4.0037339011974593E-3</v>
      </c>
      <c r="I109" s="118">
        <v>280521</v>
      </c>
      <c r="J109" s="119">
        <f t="shared" si="19"/>
        <v>1.0540004246813059</v>
      </c>
      <c r="K109" s="118">
        <v>316875</v>
      </c>
      <c r="L109" s="119">
        <f t="shared" si="20"/>
        <v>0.12959457580715883</v>
      </c>
      <c r="M109" s="118">
        <v>261065</v>
      </c>
      <c r="N109" s="119">
        <v>1.2947758877576376E-2</v>
      </c>
      <c r="O109" s="119">
        <v>-0.3438385189020452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3" spans="3:3" x14ac:dyDescent="0.25">
      <c r="C113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6599-2DAC-43D8-9C6F-4F59D97362D5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72" t="s">
        <v>294</v>
      </c>
      <c r="D6" s="172" t="s">
        <v>226</v>
      </c>
      <c r="E6" s="172" t="s">
        <v>236</v>
      </c>
      <c r="F6" s="172" t="s">
        <v>228</v>
      </c>
      <c r="G6" s="172" t="s">
        <v>229</v>
      </c>
      <c r="H6" s="172" t="s">
        <v>230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3014621</v>
      </c>
      <c r="D8" s="176">
        <v>2848678</v>
      </c>
      <c r="E8" s="176">
        <v>385368</v>
      </c>
      <c r="F8" s="176">
        <v>2809781</v>
      </c>
      <c r="G8" s="176">
        <v>3055908</v>
      </c>
      <c r="H8" s="176">
        <v>3165719</v>
      </c>
      <c r="I8" s="177">
        <f>IFERROR(H8/G8-1,"-")</f>
        <v>3.5934000630909013E-2</v>
      </c>
      <c r="J8" s="177">
        <f>IFERROR(H8/D8-1,"-")</f>
        <v>0.11129408097370086</v>
      </c>
      <c r="K8" s="176">
        <f>H8-G8</f>
        <v>109811</v>
      </c>
      <c r="L8" s="176">
        <f>H8-D8</f>
        <v>317041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347190</v>
      </c>
      <c r="D9" s="158">
        <v>348745</v>
      </c>
      <c r="E9" s="158">
        <v>154044</v>
      </c>
      <c r="F9" s="158">
        <v>329359</v>
      </c>
      <c r="G9" s="158">
        <v>314595</v>
      </c>
      <c r="H9" s="158">
        <v>324649</v>
      </c>
      <c r="I9" s="159">
        <f>IFERROR(H9/G9-1,"-")</f>
        <v>3.1958549881593745E-2</v>
      </c>
      <c r="J9" s="160">
        <f t="shared" ref="J9:J20" si="0">IFERROR(H9/D9-1,"-")</f>
        <v>-6.9093463705572788E-2</v>
      </c>
      <c r="K9" s="158">
        <f t="shared" ref="K9:K19" si="1">H9-G9</f>
        <v>10054</v>
      </c>
      <c r="L9" s="158">
        <f t="shared" ref="L9:L20" si="2">H9-D9</f>
        <v>-24096</v>
      </c>
      <c r="M9" s="159">
        <f>H9/H$8</f>
        <v>0.10255142670590789</v>
      </c>
      <c r="N9" s="79"/>
    </row>
    <row r="10" spans="1:14" x14ac:dyDescent="0.25">
      <c r="A10" s="161" t="s">
        <v>103</v>
      </c>
      <c r="B10" s="162" t="s">
        <v>103</v>
      </c>
      <c r="C10" s="163">
        <v>1267408</v>
      </c>
      <c r="D10" s="163">
        <v>1155368</v>
      </c>
      <c r="E10" s="163">
        <v>490250</v>
      </c>
      <c r="F10" s="163">
        <v>1054198</v>
      </c>
      <c r="G10" s="163">
        <v>1156630</v>
      </c>
      <c r="H10" s="163">
        <v>1172318</v>
      </c>
      <c r="I10" s="164">
        <f>IFERROR(H10/G10-1,"-")</f>
        <v>1.3563542360132352E-2</v>
      </c>
      <c r="J10" s="165">
        <f t="shared" si="0"/>
        <v>1.4670650390178785E-2</v>
      </c>
      <c r="K10" s="163">
        <f t="shared" si="1"/>
        <v>15688</v>
      </c>
      <c r="L10" s="163">
        <f t="shared" si="2"/>
        <v>16950</v>
      </c>
      <c r="M10" s="164">
        <f>H10/H$8</f>
        <v>0.37031650629762147</v>
      </c>
      <c r="N10" s="79"/>
    </row>
    <row r="11" spans="1:14" x14ac:dyDescent="0.25">
      <c r="A11" s="161" t="s">
        <v>100</v>
      </c>
      <c r="B11" s="162" t="s">
        <v>100</v>
      </c>
      <c r="C11" s="163">
        <v>2807840</v>
      </c>
      <c r="D11" s="163">
        <v>2880489</v>
      </c>
      <c r="E11" s="163">
        <v>1022100</v>
      </c>
      <c r="F11" s="163">
        <v>2520975</v>
      </c>
      <c r="G11" s="163">
        <v>2581931</v>
      </c>
      <c r="H11" s="163">
        <v>2521726</v>
      </c>
      <c r="I11" s="164">
        <f>IFERROR(H11/G11-1,"-")</f>
        <v>-2.3317819105158066E-2</v>
      </c>
      <c r="J11" s="165">
        <f t="shared" si="0"/>
        <v>-0.1245493386713159</v>
      </c>
      <c r="K11" s="163">
        <f t="shared" si="1"/>
        <v>-60205</v>
      </c>
      <c r="L11" s="163">
        <f t="shared" si="2"/>
        <v>-358763</v>
      </c>
      <c r="M11" s="164">
        <f>H11/H$8</f>
        <v>0.79657291124070073</v>
      </c>
      <c r="N11" s="79"/>
    </row>
    <row r="12" spans="1:14" x14ac:dyDescent="0.25">
      <c r="A12" s="1"/>
      <c r="B12" s="157" t="s">
        <v>107</v>
      </c>
      <c r="C12" s="158">
        <v>2667431</v>
      </c>
      <c r="D12" s="158">
        <v>2499933</v>
      </c>
      <c r="E12" s="158">
        <v>231324</v>
      </c>
      <c r="F12" s="158">
        <v>2480422</v>
      </c>
      <c r="G12" s="158">
        <v>2741313</v>
      </c>
      <c r="H12" s="158">
        <v>2841070</v>
      </c>
      <c r="I12" s="159">
        <f>IFERROR(H12/G12-1,"-")</f>
        <v>3.6390226143457438E-2</v>
      </c>
      <c r="J12" s="160">
        <f t="shared" si="0"/>
        <v>0.13645845708664983</v>
      </c>
      <c r="K12" s="158">
        <f t="shared" si="1"/>
        <v>99757</v>
      </c>
      <c r="L12" s="158">
        <f t="shared" si="2"/>
        <v>341137</v>
      </c>
      <c r="M12" s="159">
        <f>H12/H$8</f>
        <v>0.89744857329409211</v>
      </c>
      <c r="N12" s="79"/>
    </row>
    <row r="13" spans="1:14" s="56" customFormat="1" x14ac:dyDescent="0.25">
      <c r="A13" s="161"/>
      <c r="B13" s="162" t="s">
        <v>110</v>
      </c>
      <c r="C13" s="163">
        <v>1210964</v>
      </c>
      <c r="D13" s="163">
        <v>1158077</v>
      </c>
      <c r="E13" s="163">
        <v>83174</v>
      </c>
      <c r="F13" s="163">
        <v>1232885</v>
      </c>
      <c r="G13" s="163">
        <v>1325573</v>
      </c>
      <c r="H13" s="163">
        <v>1342475</v>
      </c>
      <c r="I13" s="164">
        <f t="shared" ref="I13:I20" si="3">IFERROR(H13/G13-1,"-")</f>
        <v>1.2750712333458925E-2</v>
      </c>
      <c r="J13" s="165">
        <f t="shared" si="0"/>
        <v>0.15922775428576852</v>
      </c>
      <c r="K13" s="163">
        <f t="shared" si="1"/>
        <v>16902</v>
      </c>
      <c r="L13" s="163">
        <f t="shared" si="2"/>
        <v>184398</v>
      </c>
      <c r="M13" s="164">
        <f t="shared" ref="M13:M20" si="4">H13/H$8</f>
        <v>0.42406638112858408</v>
      </c>
      <c r="N13" s="166"/>
    </row>
    <row r="14" spans="1:14" s="56" customFormat="1" x14ac:dyDescent="0.25">
      <c r="A14" s="161"/>
      <c r="B14" s="162" t="s">
        <v>113</v>
      </c>
      <c r="C14" s="163">
        <v>454044</v>
      </c>
      <c r="D14" s="163">
        <v>360471</v>
      </c>
      <c r="E14" s="163">
        <v>10444</v>
      </c>
      <c r="F14" s="163">
        <v>256441</v>
      </c>
      <c r="G14" s="163">
        <v>302013</v>
      </c>
      <c r="H14" s="163">
        <v>324116</v>
      </c>
      <c r="I14" s="164">
        <f t="shared" si="3"/>
        <v>7.3185591348716716E-2</v>
      </c>
      <c r="J14" s="165">
        <f t="shared" si="0"/>
        <v>-0.10085416025144878</v>
      </c>
      <c r="K14" s="163">
        <f t="shared" si="1"/>
        <v>22103</v>
      </c>
      <c r="L14" s="163">
        <f t="shared" si="2"/>
        <v>-36355</v>
      </c>
      <c r="M14" s="164">
        <f t="shared" si="4"/>
        <v>0.1023830605306409</v>
      </c>
      <c r="N14" s="166"/>
    </row>
    <row r="15" spans="1:14" x14ac:dyDescent="0.25">
      <c r="A15" s="161"/>
      <c r="B15" s="162" t="s">
        <v>116</v>
      </c>
      <c r="C15" s="163">
        <v>106012</v>
      </c>
      <c r="D15" s="163">
        <v>102739</v>
      </c>
      <c r="E15" s="163">
        <v>35919</v>
      </c>
      <c r="F15" s="163">
        <v>129560</v>
      </c>
      <c r="G15" s="163">
        <v>162308</v>
      </c>
      <c r="H15" s="163">
        <v>162996</v>
      </c>
      <c r="I15" s="164">
        <f t="shared" si="3"/>
        <v>4.2388545234985919E-3</v>
      </c>
      <c r="J15" s="165">
        <f t="shared" si="0"/>
        <v>0.58650561130631984</v>
      </c>
      <c r="K15" s="163">
        <f t="shared" si="1"/>
        <v>688</v>
      </c>
      <c r="L15" s="163">
        <f t="shared" si="2"/>
        <v>60257</v>
      </c>
      <c r="M15" s="164">
        <f t="shared" si="4"/>
        <v>5.1487829463069845E-2</v>
      </c>
      <c r="N15" s="79"/>
    </row>
    <row r="16" spans="1:14" x14ac:dyDescent="0.25">
      <c r="A16" s="161"/>
      <c r="B16" s="162" t="s">
        <v>123</v>
      </c>
      <c r="C16" s="163">
        <v>109159</v>
      </c>
      <c r="D16" s="163">
        <v>97778</v>
      </c>
      <c r="E16" s="163">
        <v>2609</v>
      </c>
      <c r="F16" s="163">
        <v>100406</v>
      </c>
      <c r="G16" s="163">
        <v>126881</v>
      </c>
      <c r="H16" s="163">
        <v>137384</v>
      </c>
      <c r="I16" s="164">
        <f t="shared" si="3"/>
        <v>8.2778351368605119E-2</v>
      </c>
      <c r="J16" s="165">
        <f t="shared" si="0"/>
        <v>0.40506044304444755</v>
      </c>
      <c r="K16" s="163">
        <f t="shared" si="1"/>
        <v>10503</v>
      </c>
      <c r="L16" s="163">
        <f t="shared" si="2"/>
        <v>39606</v>
      </c>
      <c r="M16" s="164">
        <f t="shared" si="4"/>
        <v>4.3397408298083313E-2</v>
      </c>
      <c r="N16" s="79"/>
    </row>
    <row r="17" spans="1:14" x14ac:dyDescent="0.25">
      <c r="A17" s="161"/>
      <c r="B17" s="162" t="s">
        <v>119</v>
      </c>
      <c r="C17" s="163">
        <v>90449</v>
      </c>
      <c r="D17" s="163">
        <v>81111</v>
      </c>
      <c r="E17" s="163">
        <v>28253</v>
      </c>
      <c r="F17" s="163">
        <v>88293</v>
      </c>
      <c r="G17" s="163">
        <v>101995</v>
      </c>
      <c r="H17" s="163">
        <v>105772</v>
      </c>
      <c r="I17" s="164">
        <f t="shared" si="3"/>
        <v>3.7031227020932311E-2</v>
      </c>
      <c r="J17" s="165">
        <f t="shared" si="0"/>
        <v>0.30404014252074307</v>
      </c>
      <c r="K17" s="163">
        <f t="shared" si="1"/>
        <v>3777</v>
      </c>
      <c r="L17" s="163">
        <f t="shared" si="2"/>
        <v>24661</v>
      </c>
      <c r="M17" s="164">
        <f t="shared" si="4"/>
        <v>3.3411683096320297E-2</v>
      </c>
      <c r="N17" s="79"/>
    </row>
    <row r="18" spans="1:14" x14ac:dyDescent="0.25">
      <c r="A18" s="161"/>
      <c r="B18" s="162" t="s">
        <v>128</v>
      </c>
      <c r="C18" s="163">
        <v>38115</v>
      </c>
      <c r="D18" s="163">
        <v>40520</v>
      </c>
      <c r="E18" s="163">
        <v>289</v>
      </c>
      <c r="F18" s="163">
        <v>45582</v>
      </c>
      <c r="G18" s="163">
        <v>33793</v>
      </c>
      <c r="H18" s="163">
        <v>33913</v>
      </c>
      <c r="I18" s="164">
        <f t="shared" si="3"/>
        <v>3.5510312786670717E-3</v>
      </c>
      <c r="J18" s="165">
        <f t="shared" si="0"/>
        <v>-0.16305528134254688</v>
      </c>
      <c r="K18" s="163">
        <f t="shared" si="1"/>
        <v>120</v>
      </c>
      <c r="L18" s="163">
        <f t="shared" si="2"/>
        <v>-6607</v>
      </c>
      <c r="M18" s="164">
        <f t="shared" si="4"/>
        <v>1.0712574299866792E-2</v>
      </c>
      <c r="N18" s="79"/>
    </row>
    <row r="19" spans="1:14" x14ac:dyDescent="0.25">
      <c r="A19" s="161" t="s">
        <v>144</v>
      </c>
      <c r="B19" s="162" t="s">
        <v>131</v>
      </c>
      <c r="C19" s="163">
        <v>62961</v>
      </c>
      <c r="D19" s="163">
        <v>59957</v>
      </c>
      <c r="E19" s="163">
        <v>3908</v>
      </c>
      <c r="F19" s="163">
        <v>31890</v>
      </c>
      <c r="G19" s="163">
        <v>33236</v>
      </c>
      <c r="H19" s="163">
        <v>32445</v>
      </c>
      <c r="I19" s="164">
        <f t="shared" si="3"/>
        <v>-2.379949452401009E-2</v>
      </c>
      <c r="J19" s="165">
        <f t="shared" si="0"/>
        <v>-0.45886218456560535</v>
      </c>
      <c r="K19" s="163">
        <f t="shared" si="1"/>
        <v>-791</v>
      </c>
      <c r="L19" s="163">
        <f t="shared" si="2"/>
        <v>-27512</v>
      </c>
      <c r="M19" s="164">
        <f t="shared" si="4"/>
        <v>1.0248856578868813E-2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595727</v>
      </c>
      <c r="D20" s="169">
        <f t="shared" si="5"/>
        <v>599280</v>
      </c>
      <c r="E20" s="169">
        <f t="shared" si="5"/>
        <v>66728</v>
      </c>
      <c r="F20" s="169">
        <f t="shared" si="5"/>
        <v>595365</v>
      </c>
      <c r="G20" s="169">
        <f t="shared" si="5"/>
        <v>655514</v>
      </c>
      <c r="H20" s="169">
        <f t="shared" si="5"/>
        <v>701969</v>
      </c>
      <c r="I20" s="170">
        <f t="shared" si="3"/>
        <v>7.0868051635815554E-2</v>
      </c>
      <c r="J20" s="171">
        <f t="shared" si="0"/>
        <v>0.171353958083033</v>
      </c>
      <c r="K20" s="169">
        <f>H20-G20</f>
        <v>46455</v>
      </c>
      <c r="L20" s="169">
        <f t="shared" si="2"/>
        <v>102689</v>
      </c>
      <c r="M20" s="170">
        <f t="shared" si="4"/>
        <v>0.22174077989865809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1182091</v>
      </c>
      <c r="D22" s="176">
        <v>1159119</v>
      </c>
      <c r="E22" s="176">
        <v>137871</v>
      </c>
      <c r="F22" s="176">
        <v>1125132</v>
      </c>
      <c r="G22" s="176">
        <v>1207802</v>
      </c>
      <c r="H22" s="176">
        <v>1223794</v>
      </c>
      <c r="I22" s="177">
        <f>IFERROR(H22/G22-1,"-")</f>
        <v>1.3240580823677961E-2</v>
      </c>
      <c r="J22" s="177">
        <f>IFERROR(H22/D22-1,"-")</f>
        <v>5.5796686966566922E-2</v>
      </c>
      <c r="K22" s="176">
        <f>H22-G22</f>
        <v>15992</v>
      </c>
      <c r="L22" s="176">
        <f>H22-D22</f>
        <v>64675</v>
      </c>
      <c r="M22" s="177">
        <f>H22/H$8</f>
        <v>0.38657695139713916</v>
      </c>
      <c r="N22" s="79"/>
    </row>
    <row r="23" spans="1:14" x14ac:dyDescent="0.25">
      <c r="A23" s="161" t="s">
        <v>96</v>
      </c>
      <c r="B23" s="157" t="s">
        <v>97</v>
      </c>
      <c r="C23" s="158">
        <v>76444</v>
      </c>
      <c r="D23" s="158">
        <v>76048</v>
      </c>
      <c r="E23" s="158">
        <v>41506</v>
      </c>
      <c r="F23" s="158">
        <v>58177</v>
      </c>
      <c r="G23" s="158">
        <v>58380</v>
      </c>
      <c r="H23" s="158">
        <v>51466</v>
      </c>
      <c r="I23" s="159">
        <f>IFERROR(H23/G23-1,"-")</f>
        <v>-0.11843096951010623</v>
      </c>
      <c r="J23" s="160">
        <f t="shared" ref="J23:J34" si="6">IFERROR(H23/D23-1,"-")</f>
        <v>-0.32324321481169782</v>
      </c>
      <c r="K23" s="158">
        <f t="shared" ref="K23:K33" si="7">H23-G23</f>
        <v>-6914</v>
      </c>
      <c r="L23" s="158">
        <f t="shared" ref="L23:L34" si="8">H23-D23</f>
        <v>-24582</v>
      </c>
      <c r="M23" s="159">
        <f>H23/H$8</f>
        <v>1.6257286259456383E-2</v>
      </c>
      <c r="N23" s="79"/>
    </row>
    <row r="24" spans="1:14" x14ac:dyDescent="0.25">
      <c r="A24" s="161" t="s">
        <v>103</v>
      </c>
      <c r="B24" s="162" t="s">
        <v>103</v>
      </c>
      <c r="C24" s="163">
        <v>283767</v>
      </c>
      <c r="D24" s="163">
        <v>373111</v>
      </c>
      <c r="E24" s="163">
        <v>154119</v>
      </c>
      <c r="F24" s="163">
        <v>245937</v>
      </c>
      <c r="G24" s="163">
        <v>227528</v>
      </c>
      <c r="H24" s="163">
        <v>196116</v>
      </c>
      <c r="I24" s="164">
        <f>IFERROR(H24/G24-1,"-")</f>
        <v>-0.13805773355367257</v>
      </c>
      <c r="J24" s="165">
        <f t="shared" si="6"/>
        <v>-0.47437625800365035</v>
      </c>
      <c r="K24" s="163">
        <f t="shared" si="7"/>
        <v>-31412</v>
      </c>
      <c r="L24" s="163">
        <f t="shared" si="8"/>
        <v>-176995</v>
      </c>
      <c r="M24" s="164">
        <f>H24/H$8</f>
        <v>6.1949907746076012E-2</v>
      </c>
      <c r="N24" s="79"/>
    </row>
    <row r="25" spans="1:14" x14ac:dyDescent="0.25">
      <c r="A25" s="161" t="s">
        <v>100</v>
      </c>
      <c r="B25" s="162" t="s">
        <v>100</v>
      </c>
      <c r="C25" s="163">
        <v>482154</v>
      </c>
      <c r="D25" s="163">
        <v>538825</v>
      </c>
      <c r="E25" s="163">
        <v>175247</v>
      </c>
      <c r="F25" s="163">
        <v>559436</v>
      </c>
      <c r="G25" s="163">
        <v>487776</v>
      </c>
      <c r="H25" s="163">
        <v>456624</v>
      </c>
      <c r="I25" s="164">
        <f>IFERROR(H25/G25-1,"-")</f>
        <v>-6.386538083054516E-2</v>
      </c>
      <c r="J25" s="165">
        <f t="shared" si="6"/>
        <v>-0.15255602468333873</v>
      </c>
      <c r="K25" s="163">
        <f t="shared" si="7"/>
        <v>-31152</v>
      </c>
      <c r="L25" s="163">
        <f t="shared" si="8"/>
        <v>-82201</v>
      </c>
      <c r="M25" s="164">
        <f>H25/H$8</f>
        <v>0.1442402184148372</v>
      </c>
      <c r="N25" s="79"/>
    </row>
    <row r="26" spans="1:14" x14ac:dyDescent="0.25">
      <c r="A26" s="161"/>
      <c r="B26" s="157" t="s">
        <v>107</v>
      </c>
      <c r="C26" s="158">
        <v>1105647</v>
      </c>
      <c r="D26" s="158">
        <v>1083071</v>
      </c>
      <c r="E26" s="158">
        <v>96365</v>
      </c>
      <c r="F26" s="158">
        <v>1066955</v>
      </c>
      <c r="G26" s="158">
        <v>1149422</v>
      </c>
      <c r="H26" s="158">
        <v>1172328</v>
      </c>
      <c r="I26" s="159">
        <f>IFERROR(H26/G26-1,"-")</f>
        <v>1.9928276994872096E-2</v>
      </c>
      <c r="J26" s="160">
        <f t="shared" si="6"/>
        <v>8.2411033071700723E-2</v>
      </c>
      <c r="K26" s="158">
        <f t="shared" si="7"/>
        <v>22906</v>
      </c>
      <c r="L26" s="158">
        <f t="shared" si="8"/>
        <v>89257</v>
      </c>
      <c r="M26" s="159">
        <f>H26/H$8</f>
        <v>0.37031966513768277</v>
      </c>
      <c r="N26" s="79"/>
    </row>
    <row r="27" spans="1:14" s="56" customFormat="1" x14ac:dyDescent="0.25">
      <c r="A27" s="161"/>
      <c r="B27" s="162" t="s">
        <v>110</v>
      </c>
      <c r="C27" s="163">
        <v>532888</v>
      </c>
      <c r="D27" s="163">
        <v>521682</v>
      </c>
      <c r="E27" s="163">
        <v>35708</v>
      </c>
      <c r="F27" s="163">
        <v>572438</v>
      </c>
      <c r="G27" s="163">
        <v>604663</v>
      </c>
      <c r="H27" s="163">
        <v>615103</v>
      </c>
      <c r="I27" s="164">
        <f t="shared" ref="I27:I34" si="9">IFERROR(H27/G27-1,"-")</f>
        <v>1.7265815834605291E-2</v>
      </c>
      <c r="J27" s="165">
        <f t="shared" si="6"/>
        <v>0.17907652554621389</v>
      </c>
      <c r="K27" s="163">
        <f t="shared" si="7"/>
        <v>10440</v>
      </c>
      <c r="L27" s="163">
        <f t="shared" si="8"/>
        <v>93421</v>
      </c>
      <c r="M27" s="164">
        <f t="shared" ref="M27:M34" si="10">H27/H$8</f>
        <v>0.19430119982222049</v>
      </c>
      <c r="N27" s="166"/>
    </row>
    <row r="28" spans="1:14" s="56" customFormat="1" x14ac:dyDescent="0.25">
      <c r="A28" s="161"/>
      <c r="B28" s="162" t="s">
        <v>113</v>
      </c>
      <c r="C28" s="163">
        <v>185111</v>
      </c>
      <c r="D28" s="163">
        <v>161015</v>
      </c>
      <c r="E28" s="163">
        <v>4111</v>
      </c>
      <c r="F28" s="163">
        <v>119919</v>
      </c>
      <c r="G28" s="163">
        <v>130638</v>
      </c>
      <c r="H28" s="163">
        <v>135499</v>
      </c>
      <c r="I28" s="164">
        <f t="shared" si="9"/>
        <v>3.7209693963471624E-2</v>
      </c>
      <c r="J28" s="165">
        <f t="shared" si="6"/>
        <v>-0.15846970779119962</v>
      </c>
      <c r="K28" s="163">
        <f t="shared" si="7"/>
        <v>4861</v>
      </c>
      <c r="L28" s="163">
        <f t="shared" si="8"/>
        <v>-25516</v>
      </c>
      <c r="M28" s="164">
        <f t="shared" si="10"/>
        <v>4.2801966946529366E-2</v>
      </c>
      <c r="N28" s="166"/>
    </row>
    <row r="29" spans="1:14" x14ac:dyDescent="0.25">
      <c r="A29" s="161"/>
      <c r="B29" s="162" t="s">
        <v>116</v>
      </c>
      <c r="C29" s="163">
        <v>37397</v>
      </c>
      <c r="D29" s="163">
        <v>36634</v>
      </c>
      <c r="E29" s="163">
        <v>14907</v>
      </c>
      <c r="F29" s="163">
        <v>43770</v>
      </c>
      <c r="G29" s="163">
        <v>54486</v>
      </c>
      <c r="H29" s="163">
        <v>37926</v>
      </c>
      <c r="I29" s="164">
        <f t="shared" si="9"/>
        <v>-0.30393128510075984</v>
      </c>
      <c r="J29" s="165">
        <f t="shared" si="6"/>
        <v>3.5267784025768467E-2</v>
      </c>
      <c r="K29" s="163">
        <f t="shared" si="7"/>
        <v>-16560</v>
      </c>
      <c r="L29" s="163">
        <f t="shared" si="8"/>
        <v>1292</v>
      </c>
      <c r="M29" s="164">
        <f t="shared" si="10"/>
        <v>1.1980216816464127E-2</v>
      </c>
      <c r="N29" s="79"/>
    </row>
    <row r="30" spans="1:14" x14ac:dyDescent="0.25">
      <c r="A30" s="161"/>
      <c r="B30" s="162" t="s">
        <v>123</v>
      </c>
      <c r="C30" s="163">
        <v>47542</v>
      </c>
      <c r="D30" s="163">
        <v>48095</v>
      </c>
      <c r="E30" s="163">
        <v>873</v>
      </c>
      <c r="F30" s="163">
        <v>45028</v>
      </c>
      <c r="G30" s="163">
        <v>51497</v>
      </c>
      <c r="H30" s="163">
        <v>54475</v>
      </c>
      <c r="I30" s="164">
        <f t="shared" si="9"/>
        <v>5.7828611375419836E-2</v>
      </c>
      <c r="J30" s="165">
        <f t="shared" si="6"/>
        <v>0.13265412205010918</v>
      </c>
      <c r="K30" s="163">
        <f t="shared" si="7"/>
        <v>2978</v>
      </c>
      <c r="L30" s="163">
        <f t="shared" si="8"/>
        <v>6380</v>
      </c>
      <c r="M30" s="164">
        <f t="shared" si="10"/>
        <v>1.7207781233899787E-2</v>
      </c>
      <c r="N30" s="79"/>
    </row>
    <row r="31" spans="1:14" x14ac:dyDescent="0.25">
      <c r="A31" s="161"/>
      <c r="B31" s="162" t="s">
        <v>119</v>
      </c>
      <c r="C31" s="163">
        <v>46949</v>
      </c>
      <c r="D31" s="163">
        <v>40651</v>
      </c>
      <c r="E31" s="163">
        <v>15055</v>
      </c>
      <c r="F31" s="163">
        <v>49340</v>
      </c>
      <c r="G31" s="163">
        <v>53334</v>
      </c>
      <c r="H31" s="163">
        <v>56505</v>
      </c>
      <c r="I31" s="164">
        <f t="shared" si="9"/>
        <v>5.9455506806164848E-2</v>
      </c>
      <c r="J31" s="165">
        <f t="shared" si="6"/>
        <v>0.39000270596049291</v>
      </c>
      <c r="K31" s="163">
        <f t="shared" si="7"/>
        <v>3171</v>
      </c>
      <c r="L31" s="163">
        <f t="shared" si="8"/>
        <v>15854</v>
      </c>
      <c r="M31" s="164">
        <f t="shared" si="10"/>
        <v>1.7849025766342497E-2</v>
      </c>
      <c r="N31" s="79"/>
    </row>
    <row r="32" spans="1:14" x14ac:dyDescent="0.25">
      <c r="A32" s="161"/>
      <c r="B32" s="162" t="s">
        <v>128</v>
      </c>
      <c r="C32" s="163">
        <v>13660</v>
      </c>
      <c r="D32" s="163">
        <v>16600</v>
      </c>
      <c r="E32" s="163">
        <v>76</v>
      </c>
      <c r="F32" s="163">
        <v>16522</v>
      </c>
      <c r="G32" s="163">
        <v>13495</v>
      </c>
      <c r="H32" s="163">
        <v>14121</v>
      </c>
      <c r="I32" s="164">
        <f t="shared" si="9"/>
        <v>4.6387550944794409E-2</v>
      </c>
      <c r="J32" s="165">
        <f t="shared" si="6"/>
        <v>-0.14933734939759036</v>
      </c>
      <c r="K32" s="163">
        <f t="shared" si="7"/>
        <v>626</v>
      </c>
      <c r="L32" s="163">
        <f t="shared" si="8"/>
        <v>-2479</v>
      </c>
      <c r="M32" s="164">
        <f t="shared" si="10"/>
        <v>4.4605980505534448E-3</v>
      </c>
      <c r="N32" s="79"/>
    </row>
    <row r="33" spans="1:14" x14ac:dyDescent="0.25">
      <c r="A33" s="161" t="s">
        <v>144</v>
      </c>
      <c r="B33" s="162" t="s">
        <v>131</v>
      </c>
      <c r="C33" s="163">
        <v>17827</v>
      </c>
      <c r="D33" s="163">
        <v>21791</v>
      </c>
      <c r="E33" s="163">
        <v>932</v>
      </c>
      <c r="F33" s="163">
        <v>12360</v>
      </c>
      <c r="G33" s="163">
        <v>12009</v>
      </c>
      <c r="H33" s="163">
        <v>13301</v>
      </c>
      <c r="I33" s="164">
        <f t="shared" si="9"/>
        <v>0.10758597718377882</v>
      </c>
      <c r="J33" s="165">
        <f t="shared" si="6"/>
        <v>-0.38961038961038963</v>
      </c>
      <c r="K33" s="163">
        <f t="shared" si="7"/>
        <v>1292</v>
      </c>
      <c r="L33" s="163">
        <f t="shared" si="8"/>
        <v>-8490</v>
      </c>
      <c r="M33" s="164">
        <f t="shared" si="10"/>
        <v>4.2015731655273255E-3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224273</v>
      </c>
      <c r="D34" s="169">
        <f t="shared" si="11"/>
        <v>236603</v>
      </c>
      <c r="E34" s="169">
        <f t="shared" si="11"/>
        <v>24703</v>
      </c>
      <c r="F34" s="169">
        <f t="shared" si="11"/>
        <v>207578</v>
      </c>
      <c r="G34" s="169">
        <f t="shared" si="11"/>
        <v>229300</v>
      </c>
      <c r="H34" s="169">
        <f t="shared" si="11"/>
        <v>245398</v>
      </c>
      <c r="I34" s="170">
        <f t="shared" si="9"/>
        <v>7.0204971652856552E-2</v>
      </c>
      <c r="J34" s="171">
        <f t="shared" si="6"/>
        <v>3.7171971614899268E-2</v>
      </c>
      <c r="K34" s="169">
        <f>H34-G34</f>
        <v>16098</v>
      </c>
      <c r="L34" s="169">
        <f t="shared" si="8"/>
        <v>8795</v>
      </c>
      <c r="M34" s="170">
        <f t="shared" si="10"/>
        <v>7.751730333614576E-2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897627</v>
      </c>
      <c r="D36" s="176">
        <v>827986</v>
      </c>
      <c r="E36" s="176">
        <v>101639</v>
      </c>
      <c r="F36" s="176">
        <v>801936</v>
      </c>
      <c r="G36" s="176">
        <v>863416</v>
      </c>
      <c r="H36" s="176">
        <v>870321</v>
      </c>
      <c r="I36" s="177">
        <f>IFERROR(H36/G36-1,"-")</f>
        <v>7.997303733078942E-3</v>
      </c>
      <c r="J36" s="177">
        <f>IFERROR(H36/D36-1,"-")</f>
        <v>5.1130091571596648E-2</v>
      </c>
      <c r="K36" s="176">
        <f>H36-G36</f>
        <v>6905</v>
      </c>
      <c r="L36" s="176">
        <f>H36-D36</f>
        <v>42335</v>
      </c>
      <c r="M36" s="177">
        <f>H36/H$8</f>
        <v>0.27492048409855707</v>
      </c>
      <c r="N36" s="79"/>
    </row>
    <row r="37" spans="1:14" x14ac:dyDescent="0.25">
      <c r="A37" s="161" t="s">
        <v>96</v>
      </c>
      <c r="B37" s="157" t="s">
        <v>97</v>
      </c>
      <c r="C37" s="158">
        <v>51894</v>
      </c>
      <c r="D37" s="158">
        <v>50417</v>
      </c>
      <c r="E37" s="158">
        <v>28673</v>
      </c>
      <c r="F37" s="158">
        <v>38548</v>
      </c>
      <c r="G37" s="158">
        <v>44421</v>
      </c>
      <c r="H37" s="158">
        <v>43620</v>
      </c>
      <c r="I37" s="159">
        <f>IFERROR(H37/G37-1,"-")</f>
        <v>-1.8032011886270016E-2</v>
      </c>
      <c r="J37" s="160">
        <f t="shared" ref="J37:J48" si="12">IFERROR(H37/D37-1,"-")</f>
        <v>-0.13481563758256143</v>
      </c>
      <c r="K37" s="158">
        <f t="shared" ref="K37:K47" si="13">H37-G37</f>
        <v>-801</v>
      </c>
      <c r="L37" s="158">
        <f t="shared" ref="L37:L48" si="14">H37-D37</f>
        <v>-6797</v>
      </c>
      <c r="M37" s="159">
        <f>H37/H$8</f>
        <v>1.3778860347365007E-2</v>
      </c>
      <c r="N37" s="79"/>
    </row>
    <row r="38" spans="1:14" x14ac:dyDescent="0.25">
      <c r="A38" s="161" t="s">
        <v>103</v>
      </c>
      <c r="B38" s="162" t="s">
        <v>103</v>
      </c>
      <c r="C38" s="163">
        <v>182972</v>
      </c>
      <c r="D38" s="163">
        <v>185708</v>
      </c>
      <c r="E38" s="163">
        <v>78592</v>
      </c>
      <c r="F38" s="163">
        <v>142277</v>
      </c>
      <c r="G38" s="163">
        <v>187694</v>
      </c>
      <c r="H38" s="163">
        <v>214740</v>
      </c>
      <c r="I38" s="164">
        <f>IFERROR(H38/G38-1,"-")</f>
        <v>0.1440962417551972</v>
      </c>
      <c r="J38" s="165">
        <f t="shared" si="12"/>
        <v>0.15633144506429453</v>
      </c>
      <c r="K38" s="163">
        <f t="shared" si="13"/>
        <v>27046</v>
      </c>
      <c r="L38" s="163">
        <f t="shared" si="14"/>
        <v>29032</v>
      </c>
      <c r="M38" s="164">
        <f>H38/H$8</f>
        <v>6.7832931476230207E-2</v>
      </c>
      <c r="N38" s="79"/>
    </row>
    <row r="39" spans="1:14" x14ac:dyDescent="0.25">
      <c r="A39" s="161" t="s">
        <v>100</v>
      </c>
      <c r="B39" s="162" t="s">
        <v>100</v>
      </c>
      <c r="C39" s="163">
        <v>416728</v>
      </c>
      <c r="D39" s="163">
        <v>349889</v>
      </c>
      <c r="E39" s="163">
        <v>124675</v>
      </c>
      <c r="F39" s="163">
        <v>303682</v>
      </c>
      <c r="G39" s="163">
        <v>307186</v>
      </c>
      <c r="H39" s="163">
        <v>267679</v>
      </c>
      <c r="I39" s="164">
        <f>IFERROR(H39/G39-1,"-")</f>
        <v>-0.1286093767294082</v>
      </c>
      <c r="J39" s="165">
        <f t="shared" si="12"/>
        <v>-0.23496023024444901</v>
      </c>
      <c r="K39" s="163">
        <f t="shared" si="13"/>
        <v>-39507</v>
      </c>
      <c r="L39" s="163">
        <f t="shared" si="14"/>
        <v>-82210</v>
      </c>
      <c r="M39" s="164">
        <f>H39/H$8</f>
        <v>8.4555514876715213E-2</v>
      </c>
      <c r="N39" s="79"/>
    </row>
    <row r="40" spans="1:14" x14ac:dyDescent="0.25">
      <c r="A40" s="161"/>
      <c r="B40" s="157" t="s">
        <v>107</v>
      </c>
      <c r="C40" s="158">
        <v>845733</v>
      </c>
      <c r="D40" s="158">
        <v>777569</v>
      </c>
      <c r="E40" s="158">
        <v>72966</v>
      </c>
      <c r="F40" s="158">
        <v>763388</v>
      </c>
      <c r="G40" s="158">
        <v>818995</v>
      </c>
      <c r="H40" s="158">
        <v>826701</v>
      </c>
      <c r="I40" s="159">
        <f>IFERROR(H40/G40-1,"-")</f>
        <v>9.4090928516046279E-3</v>
      </c>
      <c r="J40" s="160">
        <f t="shared" si="12"/>
        <v>6.318667539472389E-2</v>
      </c>
      <c r="K40" s="158">
        <f t="shared" si="13"/>
        <v>7706</v>
      </c>
      <c r="L40" s="158">
        <f t="shared" si="14"/>
        <v>49132</v>
      </c>
      <c r="M40" s="159">
        <f>H40/H$8</f>
        <v>0.26114162375119204</v>
      </c>
      <c r="N40" s="79"/>
    </row>
    <row r="41" spans="1:14" s="56" customFormat="1" x14ac:dyDescent="0.25">
      <c r="A41" s="161"/>
      <c r="B41" s="162" t="s">
        <v>110</v>
      </c>
      <c r="C41" s="163">
        <v>443147</v>
      </c>
      <c r="D41" s="163">
        <v>432642</v>
      </c>
      <c r="E41" s="163">
        <v>32753</v>
      </c>
      <c r="F41" s="163">
        <v>411383</v>
      </c>
      <c r="G41" s="163">
        <v>438839</v>
      </c>
      <c r="H41" s="163">
        <v>440688</v>
      </c>
      <c r="I41" s="164">
        <f t="shared" ref="I41:I48" si="15">IFERROR(H41/G41-1,"-")</f>
        <v>4.2133903322174593E-3</v>
      </c>
      <c r="J41" s="165">
        <f t="shared" si="12"/>
        <v>1.8597362253317984E-2</v>
      </c>
      <c r="K41" s="163">
        <f t="shared" si="13"/>
        <v>1849</v>
      </c>
      <c r="L41" s="163">
        <f t="shared" si="14"/>
        <v>8046</v>
      </c>
      <c r="M41" s="164">
        <f t="shared" ref="M41:M48" si="16">H41/H$8</f>
        <v>0.13920629089315886</v>
      </c>
      <c r="N41" s="166"/>
    </row>
    <row r="42" spans="1:14" s="56" customFormat="1" x14ac:dyDescent="0.25">
      <c r="A42" s="161"/>
      <c r="B42" s="162" t="s">
        <v>113</v>
      </c>
      <c r="C42" s="163">
        <v>55950</v>
      </c>
      <c r="D42" s="163">
        <v>35739</v>
      </c>
      <c r="E42" s="163">
        <v>1419</v>
      </c>
      <c r="F42" s="163">
        <v>22674</v>
      </c>
      <c r="G42" s="163">
        <v>29023</v>
      </c>
      <c r="H42" s="163">
        <v>30463</v>
      </c>
      <c r="I42" s="164">
        <f t="shared" si="15"/>
        <v>4.9615821934327897E-2</v>
      </c>
      <c r="J42" s="165">
        <f t="shared" si="12"/>
        <v>-0.14762584291670167</v>
      </c>
      <c r="K42" s="163">
        <f t="shared" si="13"/>
        <v>1440</v>
      </c>
      <c r="L42" s="163">
        <f t="shared" si="14"/>
        <v>-5276</v>
      </c>
      <c r="M42" s="164">
        <f t="shared" si="16"/>
        <v>9.6227744787203157E-3</v>
      </c>
      <c r="N42" s="166"/>
    </row>
    <row r="43" spans="1:14" x14ac:dyDescent="0.25">
      <c r="A43" s="161"/>
      <c r="B43" s="162" t="s">
        <v>116</v>
      </c>
      <c r="C43" s="163">
        <v>15598</v>
      </c>
      <c r="D43" s="163">
        <v>13638</v>
      </c>
      <c r="E43" s="163">
        <v>7424</v>
      </c>
      <c r="F43" s="163">
        <v>19469</v>
      </c>
      <c r="G43" s="163">
        <v>23246</v>
      </c>
      <c r="H43" s="163">
        <v>21587</v>
      </c>
      <c r="I43" s="164">
        <f t="shared" si="15"/>
        <v>-7.1367116923341634E-2</v>
      </c>
      <c r="J43" s="165">
        <f t="shared" si="12"/>
        <v>0.58285672385980347</v>
      </c>
      <c r="K43" s="163">
        <f t="shared" si="13"/>
        <v>-1659</v>
      </c>
      <c r="L43" s="163">
        <f t="shared" si="14"/>
        <v>7949</v>
      </c>
      <c r="M43" s="164">
        <f t="shared" si="16"/>
        <v>6.8189880403156438E-3</v>
      </c>
      <c r="N43" s="79"/>
    </row>
    <row r="44" spans="1:14" x14ac:dyDescent="0.25">
      <c r="A44" s="161"/>
      <c r="B44" s="162" t="s">
        <v>123</v>
      </c>
      <c r="C44" s="163">
        <v>44286</v>
      </c>
      <c r="D44" s="163">
        <v>36996</v>
      </c>
      <c r="E44" s="163">
        <v>1075</v>
      </c>
      <c r="F44" s="163">
        <v>37257</v>
      </c>
      <c r="G44" s="163">
        <v>47048</v>
      </c>
      <c r="H44" s="163">
        <v>49338</v>
      </c>
      <c r="I44" s="164">
        <f t="shared" si="15"/>
        <v>4.8673694949838531E-2</v>
      </c>
      <c r="J44" s="165">
        <f t="shared" si="12"/>
        <v>0.33360363282517036</v>
      </c>
      <c r="K44" s="163">
        <f t="shared" si="13"/>
        <v>2290</v>
      </c>
      <c r="L44" s="163">
        <f t="shared" si="14"/>
        <v>12342</v>
      </c>
      <c r="M44" s="164">
        <f t="shared" si="16"/>
        <v>1.5585085094412992E-2</v>
      </c>
      <c r="N44" s="79"/>
    </row>
    <row r="45" spans="1:14" x14ac:dyDescent="0.25">
      <c r="A45" s="161"/>
      <c r="B45" s="162" t="s">
        <v>119</v>
      </c>
      <c r="C45" s="163">
        <v>28382</v>
      </c>
      <c r="D45" s="163">
        <v>30757</v>
      </c>
      <c r="E45" s="163">
        <v>8123</v>
      </c>
      <c r="F45" s="163">
        <v>28129</v>
      </c>
      <c r="G45" s="163">
        <v>34381</v>
      </c>
      <c r="H45" s="163">
        <v>32149</v>
      </c>
      <c r="I45" s="164">
        <f t="shared" si="15"/>
        <v>-6.4919577673715145E-2</v>
      </c>
      <c r="J45" s="165">
        <f t="shared" si="12"/>
        <v>4.5257990051045249E-2</v>
      </c>
      <c r="K45" s="163">
        <f t="shared" si="13"/>
        <v>-2232</v>
      </c>
      <c r="L45" s="163">
        <f t="shared" si="14"/>
        <v>1392</v>
      </c>
      <c r="M45" s="164">
        <f t="shared" si="16"/>
        <v>1.0155354913054507E-2</v>
      </c>
      <c r="N45" s="79"/>
    </row>
    <row r="46" spans="1:14" x14ac:dyDescent="0.25">
      <c r="A46" s="161"/>
      <c r="B46" s="162" t="s">
        <v>128</v>
      </c>
      <c r="C46" s="163">
        <v>16791</v>
      </c>
      <c r="D46" s="163">
        <v>13615</v>
      </c>
      <c r="E46" s="163">
        <v>144</v>
      </c>
      <c r="F46" s="163">
        <v>14250</v>
      </c>
      <c r="G46" s="163">
        <v>13071</v>
      </c>
      <c r="H46" s="163">
        <v>11574</v>
      </c>
      <c r="I46" s="164">
        <f t="shared" si="15"/>
        <v>-0.11452834519164568</v>
      </c>
      <c r="J46" s="165">
        <f t="shared" si="12"/>
        <v>-0.14990818949687845</v>
      </c>
      <c r="K46" s="163">
        <f t="shared" si="13"/>
        <v>-1497</v>
      </c>
      <c r="L46" s="163">
        <f t="shared" si="14"/>
        <v>-2041</v>
      </c>
      <c r="M46" s="164">
        <f t="shared" si="16"/>
        <v>3.6560414869418289E-3</v>
      </c>
      <c r="N46" s="79"/>
    </row>
    <row r="47" spans="1:14" x14ac:dyDescent="0.25">
      <c r="A47" s="161" t="s">
        <v>144</v>
      </c>
      <c r="B47" s="162" t="s">
        <v>131</v>
      </c>
      <c r="C47" s="163">
        <v>32768</v>
      </c>
      <c r="D47" s="163">
        <v>24352</v>
      </c>
      <c r="E47" s="163">
        <v>2086</v>
      </c>
      <c r="F47" s="163">
        <v>12144</v>
      </c>
      <c r="G47" s="163">
        <v>13940</v>
      </c>
      <c r="H47" s="163">
        <v>12474</v>
      </c>
      <c r="I47" s="164">
        <f t="shared" si="15"/>
        <v>-0.10516499282639891</v>
      </c>
      <c r="J47" s="165">
        <f t="shared" si="12"/>
        <v>-0.48776281208935612</v>
      </c>
      <c r="K47" s="163">
        <f t="shared" si="13"/>
        <v>-1466</v>
      </c>
      <c r="L47" s="163">
        <f t="shared" si="14"/>
        <v>-11878</v>
      </c>
      <c r="M47" s="164">
        <f t="shared" si="16"/>
        <v>3.9403370924583009E-3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208811</v>
      </c>
      <c r="D48" s="169">
        <f t="shared" si="17"/>
        <v>189830</v>
      </c>
      <c r="E48" s="169">
        <f t="shared" si="17"/>
        <v>19942</v>
      </c>
      <c r="F48" s="169">
        <f t="shared" si="17"/>
        <v>218082</v>
      </c>
      <c r="G48" s="169">
        <f t="shared" si="17"/>
        <v>219447</v>
      </c>
      <c r="H48" s="169">
        <f t="shared" si="17"/>
        <v>228428</v>
      </c>
      <c r="I48" s="170">
        <f t="shared" si="15"/>
        <v>4.0925599347450659E-2</v>
      </c>
      <c r="J48" s="171">
        <f t="shared" si="12"/>
        <v>0.2033292946320393</v>
      </c>
      <c r="K48" s="169">
        <f>H48-G48</f>
        <v>8981</v>
      </c>
      <c r="L48" s="169">
        <f t="shared" si="14"/>
        <v>38598</v>
      </c>
      <c r="M48" s="170">
        <f t="shared" si="16"/>
        <v>7.2156751752129614E-2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18773</v>
      </c>
      <c r="D50" s="176">
        <v>18601</v>
      </c>
      <c r="E50" s="176">
        <v>1107</v>
      </c>
      <c r="F50" s="176">
        <v>14638</v>
      </c>
      <c r="G50" s="176">
        <v>17811</v>
      </c>
      <c r="H50" s="176">
        <v>17886</v>
      </c>
      <c r="I50" s="177">
        <f>IFERROR(H50/G50-1,"-")</f>
        <v>4.2108809162877403E-3</v>
      </c>
      <c r="J50" s="177">
        <f>IFERROR(H50/D50-1,"-")</f>
        <v>-3.8438793613246647E-2</v>
      </c>
      <c r="K50" s="176">
        <f>H50-G50</f>
        <v>75</v>
      </c>
      <c r="L50" s="176">
        <f>H50-D50</f>
        <v>-715</v>
      </c>
      <c r="M50" s="177">
        <f>H50/H$8</f>
        <v>5.6499013336306853E-3</v>
      </c>
      <c r="N50" s="79"/>
    </row>
    <row r="51" spans="1:14" x14ac:dyDescent="0.25">
      <c r="A51" s="161" t="s">
        <v>96</v>
      </c>
      <c r="B51" s="157" t="s">
        <v>97</v>
      </c>
      <c r="C51" s="158">
        <v>2068</v>
      </c>
      <c r="D51" s="158">
        <v>3643</v>
      </c>
      <c r="E51" s="158">
        <v>528</v>
      </c>
      <c r="F51" s="158">
        <v>2115</v>
      </c>
      <c r="G51" s="158">
        <v>2565</v>
      </c>
      <c r="H51" s="158">
        <v>2189</v>
      </c>
      <c r="I51" s="159">
        <f>IFERROR(H51/G51-1,"-")</f>
        <v>-0.14658869395711505</v>
      </c>
      <c r="J51" s="160">
        <f t="shared" ref="J51:J62" si="18">IFERROR(H51/D51-1,"-")</f>
        <v>-0.39912160307438926</v>
      </c>
      <c r="K51" s="158">
        <f t="shared" ref="K51:K61" si="19">H51-G51</f>
        <v>-376</v>
      </c>
      <c r="L51" s="158">
        <f t="shared" ref="L51:L62" si="20">H51-D51</f>
        <v>-1454</v>
      </c>
      <c r="M51" s="159">
        <f>H51/H$8</f>
        <v>6.9147008941728566E-4</v>
      </c>
      <c r="N51" s="79"/>
    </row>
    <row r="52" spans="1:14" x14ac:dyDescent="0.25">
      <c r="A52" s="161" t="s">
        <v>103</v>
      </c>
      <c r="B52" s="162" t="s">
        <v>103</v>
      </c>
      <c r="C52" s="163">
        <v>16588</v>
      </c>
      <c r="D52" s="163">
        <v>11589</v>
      </c>
      <c r="E52" s="163">
        <v>4571</v>
      </c>
      <c r="F52" s="163">
        <v>4619</v>
      </c>
      <c r="G52" s="163">
        <v>22183</v>
      </c>
      <c r="H52" s="163">
        <v>13220</v>
      </c>
      <c r="I52" s="164">
        <f>IFERROR(H52/G52-1,"-")</f>
        <v>-0.40404814497588248</v>
      </c>
      <c r="J52" s="165">
        <f t="shared" si="18"/>
        <v>0.14073690568642672</v>
      </c>
      <c r="K52" s="163">
        <f t="shared" si="19"/>
        <v>-8963</v>
      </c>
      <c r="L52" s="163">
        <f t="shared" si="20"/>
        <v>1631</v>
      </c>
      <c r="M52" s="164">
        <f>H52/H$8</f>
        <v>4.1759865610308429E-3</v>
      </c>
      <c r="N52" s="79"/>
    </row>
    <row r="53" spans="1:14" x14ac:dyDescent="0.25">
      <c r="A53" s="161" t="s">
        <v>100</v>
      </c>
      <c r="B53" s="162" t="s">
        <v>100</v>
      </c>
      <c r="C53" s="163">
        <v>12480</v>
      </c>
      <c r="D53" s="163">
        <v>16449</v>
      </c>
      <c r="E53" s="163">
        <v>1839</v>
      </c>
      <c r="F53" s="163">
        <v>10723</v>
      </c>
      <c r="G53" s="163">
        <v>11852</v>
      </c>
      <c r="H53" s="163">
        <v>9856</v>
      </c>
      <c r="I53" s="164">
        <f>IFERROR(H53/G53-1,"-")</f>
        <v>-0.16841039487006415</v>
      </c>
      <c r="J53" s="165">
        <f t="shared" si="18"/>
        <v>-0.40081463918779259</v>
      </c>
      <c r="K53" s="163">
        <f t="shared" si="19"/>
        <v>-1996</v>
      </c>
      <c r="L53" s="163">
        <f t="shared" si="20"/>
        <v>-6593</v>
      </c>
      <c r="M53" s="164">
        <f>H53/H$8</f>
        <v>3.113352764411497E-3</v>
      </c>
      <c r="N53" s="79"/>
    </row>
    <row r="54" spans="1:14" x14ac:dyDescent="0.25">
      <c r="A54" s="161"/>
      <c r="B54" s="157" t="s">
        <v>107</v>
      </c>
      <c r="C54" s="158">
        <v>16705</v>
      </c>
      <c r="D54" s="158">
        <v>14958</v>
      </c>
      <c r="E54" s="158">
        <v>579</v>
      </c>
      <c r="F54" s="158">
        <v>12523</v>
      </c>
      <c r="G54" s="158">
        <v>15246</v>
      </c>
      <c r="H54" s="158">
        <v>15697</v>
      </c>
      <c r="I54" s="159">
        <f>IFERROR(H54/G54-1,"-")</f>
        <v>2.9581529581529598E-2</v>
      </c>
      <c r="J54" s="160">
        <f t="shared" si="18"/>
        <v>4.9405000668538479E-2</v>
      </c>
      <c r="K54" s="158">
        <f t="shared" si="19"/>
        <v>451</v>
      </c>
      <c r="L54" s="158">
        <f t="shared" si="20"/>
        <v>739</v>
      </c>
      <c r="M54" s="159">
        <f>H54/H$8</f>
        <v>4.9584312442133996E-3</v>
      </c>
      <c r="N54" s="79"/>
    </row>
    <row r="55" spans="1:14" s="56" customFormat="1" x14ac:dyDescent="0.25">
      <c r="A55" s="161"/>
      <c r="B55" s="162" t="s">
        <v>110</v>
      </c>
      <c r="C55" s="163">
        <v>5736</v>
      </c>
      <c r="D55" s="163">
        <v>5839</v>
      </c>
      <c r="E55" s="163">
        <v>110</v>
      </c>
      <c r="F55" s="163">
        <v>5929</v>
      </c>
      <c r="G55" s="163">
        <v>5420</v>
      </c>
      <c r="H55" s="163">
        <v>6559</v>
      </c>
      <c r="I55" s="164">
        <f t="shared" ref="I55:I62" si="21">IFERROR(H55/G55-1,"-")</f>
        <v>0.21014760147601486</v>
      </c>
      <c r="J55" s="165">
        <f t="shared" si="18"/>
        <v>0.1233087857509847</v>
      </c>
      <c r="K55" s="163">
        <f t="shared" si="19"/>
        <v>1139</v>
      </c>
      <c r="L55" s="163">
        <f t="shared" si="20"/>
        <v>720</v>
      </c>
      <c r="M55" s="164">
        <f t="shared" ref="M55:M62" si="22">H55/H$8</f>
        <v>2.0718831962028214E-3</v>
      </c>
      <c r="N55" s="166"/>
    </row>
    <row r="56" spans="1:14" s="56" customFormat="1" x14ac:dyDescent="0.25">
      <c r="A56" s="161"/>
      <c r="B56" s="162" t="s">
        <v>113</v>
      </c>
      <c r="C56" s="163">
        <v>6720</v>
      </c>
      <c r="D56" s="163">
        <v>4551</v>
      </c>
      <c r="E56" s="163">
        <v>210</v>
      </c>
      <c r="F56" s="163">
        <v>2086</v>
      </c>
      <c r="G56" s="163">
        <v>3442</v>
      </c>
      <c r="H56" s="163">
        <v>3103</v>
      </c>
      <c r="I56" s="164">
        <f t="shared" si="21"/>
        <v>-9.8489250435793152E-2</v>
      </c>
      <c r="J56" s="165">
        <f t="shared" si="18"/>
        <v>-0.31817183036695229</v>
      </c>
      <c r="K56" s="163">
        <f t="shared" si="19"/>
        <v>-339</v>
      </c>
      <c r="L56" s="163">
        <f t="shared" si="20"/>
        <v>-1448</v>
      </c>
      <c r="M56" s="164">
        <f t="shared" si="22"/>
        <v>9.8018807101956924E-4</v>
      </c>
      <c r="N56" s="166"/>
    </row>
    <row r="57" spans="1:14" x14ac:dyDescent="0.25">
      <c r="A57" s="161"/>
      <c r="B57" s="162" t="s">
        <v>116</v>
      </c>
      <c r="C57" s="163">
        <v>324</v>
      </c>
      <c r="D57" s="163">
        <v>336</v>
      </c>
      <c r="E57" s="163">
        <v>10</v>
      </c>
      <c r="F57" s="163">
        <v>562</v>
      </c>
      <c r="G57" s="163">
        <v>717</v>
      </c>
      <c r="H57" s="163">
        <v>709</v>
      </c>
      <c r="I57" s="164">
        <f t="shared" si="21"/>
        <v>-1.1157601115760141E-2</v>
      </c>
      <c r="J57" s="165">
        <f t="shared" si="18"/>
        <v>1.1101190476190474</v>
      </c>
      <c r="K57" s="163">
        <f t="shared" si="19"/>
        <v>-8</v>
      </c>
      <c r="L57" s="163">
        <f t="shared" si="20"/>
        <v>373</v>
      </c>
      <c r="M57" s="164">
        <f t="shared" si="22"/>
        <v>2.23961760345754E-4</v>
      </c>
      <c r="N57" s="79"/>
    </row>
    <row r="58" spans="1:14" x14ac:dyDescent="0.25">
      <c r="A58" s="161"/>
      <c r="B58" s="162" t="s">
        <v>123</v>
      </c>
      <c r="C58" s="163">
        <v>607</v>
      </c>
      <c r="D58" s="163">
        <v>273</v>
      </c>
      <c r="E58" s="163">
        <v>17</v>
      </c>
      <c r="F58" s="163">
        <v>281</v>
      </c>
      <c r="G58" s="163">
        <v>435</v>
      </c>
      <c r="H58" s="163">
        <v>490</v>
      </c>
      <c r="I58" s="164">
        <f t="shared" si="21"/>
        <v>0.12643678160919536</v>
      </c>
      <c r="J58" s="165">
        <f t="shared" si="18"/>
        <v>0.79487179487179493</v>
      </c>
      <c r="K58" s="163">
        <f t="shared" si="19"/>
        <v>55</v>
      </c>
      <c r="L58" s="163">
        <f t="shared" si="20"/>
        <v>217</v>
      </c>
      <c r="M58" s="164">
        <f t="shared" si="22"/>
        <v>1.547831630034125E-4</v>
      </c>
      <c r="N58" s="79"/>
    </row>
    <row r="59" spans="1:14" x14ac:dyDescent="0.25">
      <c r="A59" s="161"/>
      <c r="B59" s="162" t="s">
        <v>119</v>
      </c>
      <c r="C59" s="163">
        <v>262</v>
      </c>
      <c r="D59" s="163">
        <v>118</v>
      </c>
      <c r="E59" s="163">
        <v>25</v>
      </c>
      <c r="F59" s="163">
        <v>46</v>
      </c>
      <c r="G59" s="163">
        <v>181</v>
      </c>
      <c r="H59" s="163">
        <v>440</v>
      </c>
      <c r="I59" s="164">
        <f t="shared" si="21"/>
        <v>1.430939226519337</v>
      </c>
      <c r="J59" s="165">
        <f t="shared" si="18"/>
        <v>2.7288135593220337</v>
      </c>
      <c r="K59" s="163">
        <f t="shared" si="19"/>
        <v>259</v>
      </c>
      <c r="L59" s="163">
        <f t="shared" si="20"/>
        <v>322</v>
      </c>
      <c r="M59" s="164">
        <f t="shared" si="22"/>
        <v>1.3898896269694182E-4</v>
      </c>
      <c r="N59" s="79"/>
    </row>
    <row r="60" spans="1:14" x14ac:dyDescent="0.25">
      <c r="A60" s="161"/>
      <c r="B60" s="162" t="s">
        <v>128</v>
      </c>
      <c r="C60" s="163">
        <v>9</v>
      </c>
      <c r="D60" s="163">
        <v>18</v>
      </c>
      <c r="E60" s="163">
        <v>0</v>
      </c>
      <c r="F60" s="163">
        <v>17</v>
      </c>
      <c r="G60" s="163">
        <v>20</v>
      </c>
      <c r="H60" s="163">
        <v>10</v>
      </c>
      <c r="I60" s="164">
        <f t="shared" si="21"/>
        <v>-0.5</v>
      </c>
      <c r="J60" s="165">
        <f t="shared" si="18"/>
        <v>-0.44444444444444442</v>
      </c>
      <c r="K60" s="163">
        <f t="shared" si="19"/>
        <v>-10</v>
      </c>
      <c r="L60" s="163">
        <f t="shared" si="20"/>
        <v>-8</v>
      </c>
      <c r="M60" s="164">
        <f t="shared" si="22"/>
        <v>3.1588400612941327E-6</v>
      </c>
      <c r="N60" s="79"/>
    </row>
    <row r="61" spans="1:14" x14ac:dyDescent="0.25">
      <c r="A61" s="161" t="s">
        <v>144</v>
      </c>
      <c r="B61" s="162" t="s">
        <v>131</v>
      </c>
      <c r="C61" s="163">
        <v>13</v>
      </c>
      <c r="D61" s="163">
        <v>89</v>
      </c>
      <c r="E61" s="163">
        <v>6</v>
      </c>
      <c r="F61" s="163">
        <v>13</v>
      </c>
      <c r="G61" s="163">
        <v>62</v>
      </c>
      <c r="H61" s="163">
        <v>26</v>
      </c>
      <c r="I61" s="164">
        <f t="shared" si="21"/>
        <v>-0.58064516129032251</v>
      </c>
      <c r="J61" s="165">
        <f t="shared" si="18"/>
        <v>-0.7078651685393258</v>
      </c>
      <c r="K61" s="163">
        <f t="shared" si="19"/>
        <v>-36</v>
      </c>
      <c r="L61" s="163">
        <f t="shared" si="20"/>
        <v>-63</v>
      </c>
      <c r="M61" s="164">
        <f t="shared" si="22"/>
        <v>8.2129841593647449E-6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3034</v>
      </c>
      <c r="D62" s="169">
        <f t="shared" si="23"/>
        <v>3734</v>
      </c>
      <c r="E62" s="169">
        <f t="shared" si="23"/>
        <v>201</v>
      </c>
      <c r="F62" s="169">
        <f t="shared" si="23"/>
        <v>3589</v>
      </c>
      <c r="G62" s="169">
        <f t="shared" si="23"/>
        <v>4969</v>
      </c>
      <c r="H62" s="169">
        <f t="shared" si="23"/>
        <v>4360</v>
      </c>
      <c r="I62" s="170">
        <f t="shared" si="21"/>
        <v>-0.12255987120144896</v>
      </c>
      <c r="J62" s="171">
        <f t="shared" si="18"/>
        <v>0.16764863417246922</v>
      </c>
      <c r="K62" s="169">
        <f>H62-G62</f>
        <v>-609</v>
      </c>
      <c r="L62" s="169">
        <f t="shared" si="20"/>
        <v>626</v>
      </c>
      <c r="M62" s="170">
        <f t="shared" si="22"/>
        <v>1.3772542667242417E-3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78129</v>
      </c>
      <c r="D64" s="176">
        <v>73712</v>
      </c>
      <c r="E64" s="176">
        <v>15842</v>
      </c>
      <c r="F64" s="176">
        <v>96232</v>
      </c>
      <c r="G64" s="176">
        <v>103075</v>
      </c>
      <c r="H64" s="176">
        <v>146033</v>
      </c>
      <c r="I64" s="177">
        <f>IFERROR(H64/G64-1,"-")</f>
        <v>0.41676449187484832</v>
      </c>
      <c r="J64" s="177">
        <f>IFERROR(H64/D64-1,"-")</f>
        <v>0.98112925982201005</v>
      </c>
      <c r="K64" s="176">
        <f>H64-G64</f>
        <v>42958</v>
      </c>
      <c r="L64" s="176">
        <f>H64-D64</f>
        <v>72321</v>
      </c>
      <c r="M64" s="177">
        <f>H64/H$8</f>
        <v>4.6129489067096609E-2</v>
      </c>
      <c r="N64" s="79"/>
    </row>
    <row r="65" spans="1:14" x14ac:dyDescent="0.25">
      <c r="A65" s="161" t="s">
        <v>96</v>
      </c>
      <c r="B65" s="157" t="s">
        <v>97</v>
      </c>
      <c r="C65" s="158">
        <v>9286</v>
      </c>
      <c r="D65" s="158">
        <v>11878</v>
      </c>
      <c r="E65" s="158">
        <v>9120</v>
      </c>
      <c r="F65" s="158">
        <v>4935</v>
      </c>
      <c r="G65" s="158">
        <v>8019</v>
      </c>
      <c r="H65" s="158">
        <v>18094</v>
      </c>
      <c r="I65" s="159">
        <f>IFERROR(H65/G65-1,"-")</f>
        <v>1.2563910712058859</v>
      </c>
      <c r="J65" s="160">
        <f t="shared" ref="J65:J76" si="24">IFERROR(H65/D65-1,"-")</f>
        <v>0.52332042431385761</v>
      </c>
      <c r="K65" s="158">
        <f t="shared" ref="K65:K75" si="25">H65-G65</f>
        <v>10075</v>
      </c>
      <c r="L65" s="158">
        <f t="shared" ref="L65:L76" si="26">H65-D65</f>
        <v>6216</v>
      </c>
      <c r="M65" s="159">
        <f>H65/H$8</f>
        <v>5.7156052069056032E-3</v>
      </c>
      <c r="N65" s="79"/>
    </row>
    <row r="66" spans="1:14" x14ac:dyDescent="0.25">
      <c r="A66" s="161" t="s">
        <v>103</v>
      </c>
      <c r="B66" s="162" t="s">
        <v>103</v>
      </c>
      <c r="C66" s="163">
        <v>64670</v>
      </c>
      <c r="D66" s="163">
        <v>61641</v>
      </c>
      <c r="E66" s="163">
        <v>19744</v>
      </c>
      <c r="F66" s="163">
        <v>71542</v>
      </c>
      <c r="G66" s="163">
        <v>80547</v>
      </c>
      <c r="H66" s="163">
        <v>111383</v>
      </c>
      <c r="I66" s="164">
        <f>IFERROR(H66/G66-1,"-")</f>
        <v>0.38283238357729021</v>
      </c>
      <c r="J66" s="165">
        <f t="shared" si="24"/>
        <v>0.80696289807108901</v>
      </c>
      <c r="K66" s="163">
        <f t="shared" si="25"/>
        <v>30836</v>
      </c>
      <c r="L66" s="163">
        <f t="shared" si="26"/>
        <v>49742</v>
      </c>
      <c r="M66" s="164">
        <f>H66/H$8</f>
        <v>3.5184108254712437E-2</v>
      </c>
      <c r="N66" s="79"/>
    </row>
    <row r="67" spans="1:14" x14ac:dyDescent="0.25">
      <c r="A67" s="161" t="s">
        <v>100</v>
      </c>
      <c r="B67" s="162" t="s">
        <v>100</v>
      </c>
      <c r="C67" s="163">
        <v>64568</v>
      </c>
      <c r="D67" s="163">
        <v>78544</v>
      </c>
      <c r="E67" s="163">
        <v>46265</v>
      </c>
      <c r="F67" s="163">
        <v>39243</v>
      </c>
      <c r="G67" s="163">
        <v>67972</v>
      </c>
      <c r="H67" s="163">
        <v>113660</v>
      </c>
      <c r="I67" s="164">
        <f>IFERROR(H67/G67-1,"-")</f>
        <v>0.67215912434531866</v>
      </c>
      <c r="J67" s="165">
        <f t="shared" si="24"/>
        <v>0.44708698309227946</v>
      </c>
      <c r="K67" s="163">
        <f t="shared" si="25"/>
        <v>45688</v>
      </c>
      <c r="L67" s="163">
        <f t="shared" si="26"/>
        <v>35116</v>
      </c>
      <c r="M67" s="164">
        <f>H67/H$8</f>
        <v>3.5903376136669107E-2</v>
      </c>
      <c r="N67" s="79"/>
    </row>
    <row r="68" spans="1:14" x14ac:dyDescent="0.25">
      <c r="A68" s="161"/>
      <c r="B68" s="157" t="s">
        <v>107</v>
      </c>
      <c r="C68" s="158">
        <v>68843</v>
      </c>
      <c r="D68" s="158">
        <v>61834</v>
      </c>
      <c r="E68" s="158">
        <v>6722</v>
      </c>
      <c r="F68" s="158">
        <v>91297</v>
      </c>
      <c r="G68" s="158">
        <v>95056</v>
      </c>
      <c r="H68" s="158">
        <v>127939</v>
      </c>
      <c r="I68" s="159">
        <f>IFERROR(H68/G68-1,"-")</f>
        <v>0.34593292375021045</v>
      </c>
      <c r="J68" s="160">
        <f t="shared" si="24"/>
        <v>1.0690720315683926</v>
      </c>
      <c r="K68" s="158">
        <f t="shared" si="25"/>
        <v>32883</v>
      </c>
      <c r="L68" s="158">
        <f t="shared" si="26"/>
        <v>66105</v>
      </c>
      <c r="M68" s="159">
        <f>H68/H$8</f>
        <v>4.0413883860190999E-2</v>
      </c>
      <c r="N68" s="79"/>
    </row>
    <row r="69" spans="1:14" s="56" customFormat="1" x14ac:dyDescent="0.25">
      <c r="A69" s="161"/>
      <c r="B69" s="162" t="s">
        <v>110</v>
      </c>
      <c r="C69" s="163">
        <v>33356</v>
      </c>
      <c r="D69" s="163">
        <v>24965</v>
      </c>
      <c r="E69" s="163">
        <v>2369</v>
      </c>
      <c r="F69" s="163">
        <v>40031</v>
      </c>
      <c r="G69" s="163">
        <v>26963</v>
      </c>
      <c r="H69" s="163">
        <v>45010</v>
      </c>
      <c r="I69" s="164">
        <f t="shared" ref="I69:I76" si="27">IFERROR(H69/G69-1,"-")</f>
        <v>0.66932463004858511</v>
      </c>
      <c r="J69" s="165">
        <f t="shared" si="24"/>
        <v>0.80292409373122364</v>
      </c>
      <c r="K69" s="163">
        <f t="shared" si="25"/>
        <v>18047</v>
      </c>
      <c r="L69" s="163">
        <f t="shared" si="26"/>
        <v>20045</v>
      </c>
      <c r="M69" s="164">
        <f t="shared" ref="M69:M76" si="28">H69/H$8</f>
        <v>1.4217939115884891E-2</v>
      </c>
      <c r="N69" s="166"/>
    </row>
    <row r="70" spans="1:14" s="56" customFormat="1" x14ac:dyDescent="0.25">
      <c r="A70" s="161"/>
      <c r="B70" s="162" t="s">
        <v>113</v>
      </c>
      <c r="C70" s="163">
        <v>13504</v>
      </c>
      <c r="D70" s="163">
        <v>10098</v>
      </c>
      <c r="E70" s="163">
        <v>598</v>
      </c>
      <c r="F70" s="163">
        <v>3026</v>
      </c>
      <c r="G70" s="163">
        <v>6685</v>
      </c>
      <c r="H70" s="163">
        <v>8807</v>
      </c>
      <c r="I70" s="164">
        <f t="shared" si="27"/>
        <v>0.3174270755422588</v>
      </c>
      <c r="J70" s="165">
        <f t="shared" si="24"/>
        <v>-0.12784709843533371</v>
      </c>
      <c r="K70" s="163">
        <f t="shared" si="25"/>
        <v>2122</v>
      </c>
      <c r="L70" s="163">
        <f t="shared" si="26"/>
        <v>-1291</v>
      </c>
      <c r="M70" s="164">
        <f t="shared" si="28"/>
        <v>2.7819904419817427E-3</v>
      </c>
      <c r="N70" s="166"/>
    </row>
    <row r="71" spans="1:14" x14ac:dyDescent="0.25">
      <c r="A71" s="161"/>
      <c r="B71" s="162" t="s">
        <v>116</v>
      </c>
      <c r="C71" s="163">
        <v>4232</v>
      </c>
      <c r="D71" s="163">
        <v>8329</v>
      </c>
      <c r="E71" s="163">
        <v>1310</v>
      </c>
      <c r="F71" s="163">
        <v>20423</v>
      </c>
      <c r="G71" s="163">
        <v>25712</v>
      </c>
      <c r="H71" s="163">
        <v>26260</v>
      </c>
      <c r="I71" s="164">
        <f t="shared" si="27"/>
        <v>2.1313005600497759E-2</v>
      </c>
      <c r="J71" s="165">
        <f t="shared" si="24"/>
        <v>2.1528394765277943</v>
      </c>
      <c r="K71" s="163">
        <f t="shared" si="25"/>
        <v>548</v>
      </c>
      <c r="L71" s="163">
        <f t="shared" si="26"/>
        <v>17931</v>
      </c>
      <c r="M71" s="164">
        <f t="shared" si="28"/>
        <v>8.2951140009583924E-3</v>
      </c>
      <c r="N71" s="79"/>
    </row>
    <row r="72" spans="1:14" x14ac:dyDescent="0.25">
      <c r="A72" s="161"/>
      <c r="B72" s="162" t="s">
        <v>123</v>
      </c>
      <c r="C72" s="163">
        <v>2661</v>
      </c>
      <c r="D72" s="163">
        <v>1011</v>
      </c>
      <c r="E72" s="163">
        <v>52</v>
      </c>
      <c r="F72" s="163">
        <v>2125</v>
      </c>
      <c r="G72" s="163">
        <v>2652</v>
      </c>
      <c r="H72" s="163">
        <v>6807</v>
      </c>
      <c r="I72" s="164">
        <f t="shared" si="27"/>
        <v>1.566742081447964</v>
      </c>
      <c r="J72" s="165">
        <f t="shared" si="24"/>
        <v>5.732937685459941</v>
      </c>
      <c r="K72" s="163">
        <f t="shared" si="25"/>
        <v>4155</v>
      </c>
      <c r="L72" s="163">
        <f t="shared" si="26"/>
        <v>5796</v>
      </c>
      <c r="M72" s="164">
        <f t="shared" si="28"/>
        <v>2.1502224297229159E-3</v>
      </c>
      <c r="N72" s="79"/>
    </row>
    <row r="73" spans="1:14" x14ac:dyDescent="0.25">
      <c r="A73" s="161"/>
      <c r="B73" s="162" t="s">
        <v>119</v>
      </c>
      <c r="C73" s="163">
        <v>1561</v>
      </c>
      <c r="D73" s="163">
        <v>1477</v>
      </c>
      <c r="E73" s="163">
        <v>680</v>
      </c>
      <c r="F73" s="163">
        <v>1136</v>
      </c>
      <c r="G73" s="163">
        <v>1837</v>
      </c>
      <c r="H73" s="163">
        <v>2875</v>
      </c>
      <c r="I73" s="164">
        <f t="shared" si="27"/>
        <v>0.56505171475231353</v>
      </c>
      <c r="J73" s="165">
        <f t="shared" si="24"/>
        <v>0.94651320243737302</v>
      </c>
      <c r="K73" s="163">
        <f t="shared" si="25"/>
        <v>1038</v>
      </c>
      <c r="L73" s="163">
        <f t="shared" si="26"/>
        <v>1398</v>
      </c>
      <c r="M73" s="164">
        <f t="shared" si="28"/>
        <v>9.0816651762206312E-4</v>
      </c>
      <c r="N73" s="79"/>
    </row>
    <row r="74" spans="1:14" x14ac:dyDescent="0.25">
      <c r="A74" s="161"/>
      <c r="B74" s="162" t="s">
        <v>128</v>
      </c>
      <c r="C74" s="163">
        <v>352</v>
      </c>
      <c r="D74" s="163">
        <v>2298</v>
      </c>
      <c r="E74" s="163">
        <v>2</v>
      </c>
      <c r="F74" s="163">
        <v>2187</v>
      </c>
      <c r="G74" s="163">
        <v>1351</v>
      </c>
      <c r="H74" s="163">
        <v>1750</v>
      </c>
      <c r="I74" s="164">
        <f t="shared" si="27"/>
        <v>0.29533678756476678</v>
      </c>
      <c r="J74" s="165">
        <f t="shared" si="24"/>
        <v>-0.23846823324630118</v>
      </c>
      <c r="K74" s="163">
        <f t="shared" si="25"/>
        <v>399</v>
      </c>
      <c r="L74" s="163">
        <f t="shared" si="26"/>
        <v>-548</v>
      </c>
      <c r="M74" s="164">
        <f t="shared" si="28"/>
        <v>5.5279701072647315E-4</v>
      </c>
      <c r="N74" s="79"/>
    </row>
    <row r="75" spans="1:14" x14ac:dyDescent="0.25">
      <c r="A75" s="161" t="s">
        <v>144</v>
      </c>
      <c r="B75" s="162" t="s">
        <v>131</v>
      </c>
      <c r="C75" s="163">
        <v>324</v>
      </c>
      <c r="D75" s="163">
        <v>1454</v>
      </c>
      <c r="E75" s="163">
        <v>254</v>
      </c>
      <c r="F75" s="163">
        <v>292</v>
      </c>
      <c r="G75" s="163">
        <v>280</v>
      </c>
      <c r="H75" s="163">
        <v>920</v>
      </c>
      <c r="I75" s="164">
        <f t="shared" si="27"/>
        <v>2.2857142857142856</v>
      </c>
      <c r="J75" s="165">
        <f t="shared" si="24"/>
        <v>-0.3672627235213205</v>
      </c>
      <c r="K75" s="163">
        <f t="shared" si="25"/>
        <v>640</v>
      </c>
      <c r="L75" s="163">
        <f t="shared" si="26"/>
        <v>-534</v>
      </c>
      <c r="M75" s="164">
        <f t="shared" si="28"/>
        <v>2.9061328563906021E-4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12853</v>
      </c>
      <c r="D76" s="169">
        <f t="shared" si="29"/>
        <v>12202</v>
      </c>
      <c r="E76" s="169">
        <f t="shared" si="29"/>
        <v>1457</v>
      </c>
      <c r="F76" s="169">
        <f t="shared" si="29"/>
        <v>22077</v>
      </c>
      <c r="G76" s="169">
        <f t="shared" si="29"/>
        <v>29576</v>
      </c>
      <c r="H76" s="169">
        <f t="shared" si="29"/>
        <v>35510</v>
      </c>
      <c r="I76" s="170">
        <f t="shared" si="27"/>
        <v>0.20063565052745469</v>
      </c>
      <c r="J76" s="171">
        <f t="shared" si="24"/>
        <v>1.9101786592361907</v>
      </c>
      <c r="K76" s="169">
        <f>H76-G76</f>
        <v>5934</v>
      </c>
      <c r="L76" s="169">
        <f t="shared" si="26"/>
        <v>23308</v>
      </c>
      <c r="M76" s="170">
        <f t="shared" si="28"/>
        <v>1.1217041057655464E-2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459297</v>
      </c>
      <c r="D78" s="176">
        <v>419789</v>
      </c>
      <c r="E78" s="176">
        <v>56100</v>
      </c>
      <c r="F78" s="176">
        <v>375972</v>
      </c>
      <c r="G78" s="176">
        <v>428972</v>
      </c>
      <c r="H78" s="176">
        <v>490987</v>
      </c>
      <c r="I78" s="177">
        <f>IFERROR(H78/G78-1,"-")</f>
        <v>0.14456654513581313</v>
      </c>
      <c r="J78" s="177">
        <f>IFERROR(H78/D78-1,"-")</f>
        <v>0.16960425356548181</v>
      </c>
      <c r="K78" s="176">
        <f>H78-G78</f>
        <v>62015</v>
      </c>
      <c r="L78" s="176">
        <f>H78-D78</f>
        <v>71198</v>
      </c>
      <c r="M78" s="177">
        <f>H78/H$8</f>
        <v>0.15509494051746223</v>
      </c>
      <c r="N78" s="79"/>
    </row>
    <row r="79" spans="1:14" x14ac:dyDescent="0.25">
      <c r="A79" s="161" t="s">
        <v>96</v>
      </c>
      <c r="B79" s="157" t="s">
        <v>97</v>
      </c>
      <c r="C79" s="158">
        <v>135311</v>
      </c>
      <c r="D79" s="158">
        <v>127243</v>
      </c>
      <c r="E79" s="158">
        <v>36133</v>
      </c>
      <c r="F79" s="158">
        <v>140180</v>
      </c>
      <c r="G79" s="158">
        <v>118073</v>
      </c>
      <c r="H79" s="158">
        <v>131586</v>
      </c>
      <c r="I79" s="159">
        <f>IFERROR(H79/G79-1,"-")</f>
        <v>0.11444614772217188</v>
      </c>
      <c r="J79" s="160">
        <f t="shared" ref="J79:J90" si="30">IFERROR(H79/D79-1,"-")</f>
        <v>3.4131543581965129E-2</v>
      </c>
      <c r="K79" s="158">
        <f t="shared" ref="K79:K89" si="31">H79-G79</f>
        <v>13513</v>
      </c>
      <c r="L79" s="158">
        <f t="shared" ref="L79:L90" si="32">H79-D79</f>
        <v>4343</v>
      </c>
      <c r="M79" s="159">
        <f>H79/H$8</f>
        <v>4.156591283054497E-2</v>
      </c>
      <c r="N79" s="79"/>
    </row>
    <row r="80" spans="1:14" x14ac:dyDescent="0.25">
      <c r="A80" s="161" t="s">
        <v>103</v>
      </c>
      <c r="B80" s="162" t="s">
        <v>103</v>
      </c>
      <c r="C80" s="163">
        <v>299184</v>
      </c>
      <c r="D80" s="163">
        <v>182940</v>
      </c>
      <c r="E80" s="163">
        <v>51462</v>
      </c>
      <c r="F80" s="163">
        <v>219274</v>
      </c>
      <c r="G80" s="163">
        <v>231889</v>
      </c>
      <c r="H80" s="163">
        <v>254370</v>
      </c>
      <c r="I80" s="164">
        <f>IFERROR(H80/G80-1,"-")</f>
        <v>9.6947246311813062E-2</v>
      </c>
      <c r="J80" s="165">
        <f t="shared" si="30"/>
        <v>0.39045588717612323</v>
      </c>
      <c r="K80" s="163">
        <f t="shared" si="31"/>
        <v>22481</v>
      </c>
      <c r="L80" s="163">
        <f t="shared" si="32"/>
        <v>71430</v>
      </c>
      <c r="M80" s="164">
        <f>H80/H$8</f>
        <v>8.0351414639138849E-2</v>
      </c>
      <c r="N80" s="79"/>
    </row>
    <row r="81" spans="1:14" x14ac:dyDescent="0.25">
      <c r="A81" s="161" t="s">
        <v>100</v>
      </c>
      <c r="B81" s="162" t="s">
        <v>100</v>
      </c>
      <c r="C81" s="163">
        <v>1414465</v>
      </c>
      <c r="D81" s="163">
        <v>1452105</v>
      </c>
      <c r="E81" s="163">
        <v>355686</v>
      </c>
      <c r="F81" s="163">
        <v>1219056</v>
      </c>
      <c r="G81" s="163">
        <v>1244196</v>
      </c>
      <c r="H81" s="163">
        <v>1229169</v>
      </c>
      <c r="I81" s="164">
        <f>IFERROR(H81/G81-1,"-")</f>
        <v>-1.2077679079501968E-2</v>
      </c>
      <c r="J81" s="165">
        <f t="shared" si="30"/>
        <v>-0.15352608798950484</v>
      </c>
      <c r="K81" s="163">
        <f t="shared" si="31"/>
        <v>-15027</v>
      </c>
      <c r="L81" s="163">
        <f t="shared" si="32"/>
        <v>-222936</v>
      </c>
      <c r="M81" s="164">
        <f>H81/H$8</f>
        <v>0.38827482793008478</v>
      </c>
      <c r="N81" s="79"/>
    </row>
    <row r="82" spans="1:14" x14ac:dyDescent="0.25">
      <c r="A82" s="161"/>
      <c r="B82" s="157" t="s">
        <v>107</v>
      </c>
      <c r="C82" s="158">
        <v>323986</v>
      </c>
      <c r="D82" s="158">
        <v>292546</v>
      </c>
      <c r="E82" s="158">
        <v>19967</v>
      </c>
      <c r="F82" s="158">
        <v>235792</v>
      </c>
      <c r="G82" s="158">
        <v>310899</v>
      </c>
      <c r="H82" s="158">
        <v>359401</v>
      </c>
      <c r="I82" s="159">
        <f>IFERROR(H82/G82-1,"-")</f>
        <v>0.15600564813653306</v>
      </c>
      <c r="J82" s="160">
        <f t="shared" si="30"/>
        <v>0.22852816309229995</v>
      </c>
      <c r="K82" s="158">
        <f t="shared" si="31"/>
        <v>48502</v>
      </c>
      <c r="L82" s="158">
        <f t="shared" si="32"/>
        <v>66855</v>
      </c>
      <c r="M82" s="159">
        <f>H82/H$8</f>
        <v>0.11352902768691725</v>
      </c>
      <c r="N82" s="79"/>
    </row>
    <row r="83" spans="1:14" s="56" customFormat="1" x14ac:dyDescent="0.25">
      <c r="A83" s="161"/>
      <c r="B83" s="162" t="s">
        <v>110</v>
      </c>
      <c r="C83" s="163">
        <v>52128</v>
      </c>
      <c r="D83" s="163">
        <v>51277</v>
      </c>
      <c r="E83" s="163">
        <v>3047</v>
      </c>
      <c r="F83" s="163">
        <v>48171</v>
      </c>
      <c r="G83" s="163">
        <v>66201</v>
      </c>
      <c r="H83" s="163">
        <v>74256</v>
      </c>
      <c r="I83" s="164">
        <f t="shared" ref="I83:I90" si="33">IFERROR(H83/G83-1,"-")</f>
        <v>0.12167489917070728</v>
      </c>
      <c r="J83" s="165">
        <f t="shared" si="30"/>
        <v>0.44813464126216429</v>
      </c>
      <c r="K83" s="163">
        <f t="shared" si="31"/>
        <v>8055</v>
      </c>
      <c r="L83" s="163">
        <f t="shared" si="32"/>
        <v>22979</v>
      </c>
      <c r="M83" s="164">
        <f t="shared" ref="M83:M90" si="34">H83/H$8</f>
        <v>2.345628275914571E-2</v>
      </c>
      <c r="N83" s="166"/>
    </row>
    <row r="84" spans="1:14" s="56" customFormat="1" x14ac:dyDescent="0.25">
      <c r="A84" s="161"/>
      <c r="B84" s="162" t="s">
        <v>113</v>
      </c>
      <c r="C84" s="163">
        <v>148704</v>
      </c>
      <c r="D84" s="163">
        <v>116602</v>
      </c>
      <c r="E84" s="163">
        <v>2230</v>
      </c>
      <c r="F84" s="163">
        <v>81267</v>
      </c>
      <c r="G84" s="163">
        <v>95060</v>
      </c>
      <c r="H84" s="163">
        <v>109949</v>
      </c>
      <c r="I84" s="164">
        <f t="shared" si="33"/>
        <v>0.15662739322533148</v>
      </c>
      <c r="J84" s="165">
        <f t="shared" si="30"/>
        <v>-5.7057340354367825E-2</v>
      </c>
      <c r="K84" s="163">
        <f t="shared" si="31"/>
        <v>14889</v>
      </c>
      <c r="L84" s="163">
        <f t="shared" si="32"/>
        <v>-6653</v>
      </c>
      <c r="M84" s="164">
        <f t="shared" si="34"/>
        <v>3.473113058992286E-2</v>
      </c>
      <c r="N84" s="166"/>
    </row>
    <row r="85" spans="1:14" x14ac:dyDescent="0.25">
      <c r="A85" s="161"/>
      <c r="B85" s="162" t="s">
        <v>116</v>
      </c>
      <c r="C85" s="163">
        <v>14601</v>
      </c>
      <c r="D85" s="163">
        <v>15837</v>
      </c>
      <c r="E85" s="163">
        <v>4177</v>
      </c>
      <c r="F85" s="163">
        <v>15893</v>
      </c>
      <c r="G85" s="163">
        <v>29606</v>
      </c>
      <c r="H85" s="163">
        <v>36840</v>
      </c>
      <c r="I85" s="164">
        <f t="shared" si="33"/>
        <v>0.24434236303452006</v>
      </c>
      <c r="J85" s="165">
        <f t="shared" si="30"/>
        <v>1.3261981435878005</v>
      </c>
      <c r="K85" s="163">
        <f t="shared" si="31"/>
        <v>7234</v>
      </c>
      <c r="L85" s="163">
        <f t="shared" si="32"/>
        <v>21003</v>
      </c>
      <c r="M85" s="164">
        <f t="shared" si="34"/>
        <v>1.1637166785807585E-2</v>
      </c>
      <c r="N85" s="79"/>
    </row>
    <row r="86" spans="1:14" x14ac:dyDescent="0.25">
      <c r="A86" s="161"/>
      <c r="B86" s="162" t="s">
        <v>123</v>
      </c>
      <c r="C86" s="163">
        <v>7667</v>
      </c>
      <c r="D86" s="163">
        <v>5485</v>
      </c>
      <c r="E86" s="163">
        <v>218</v>
      </c>
      <c r="F86" s="163">
        <v>6492</v>
      </c>
      <c r="G86" s="163">
        <v>9266</v>
      </c>
      <c r="H86" s="163">
        <v>14761</v>
      </c>
      <c r="I86" s="164">
        <f t="shared" si="33"/>
        <v>0.59302827541549741</v>
      </c>
      <c r="J86" s="165">
        <f t="shared" si="30"/>
        <v>1.6911577028258886</v>
      </c>
      <c r="K86" s="163">
        <f t="shared" si="31"/>
        <v>5495</v>
      </c>
      <c r="L86" s="163">
        <f t="shared" si="32"/>
        <v>9276</v>
      </c>
      <c r="M86" s="164">
        <f t="shared" si="34"/>
        <v>4.6627638144762689E-3</v>
      </c>
      <c r="N86" s="79"/>
    </row>
    <row r="87" spans="1:14" x14ac:dyDescent="0.25">
      <c r="A87" s="161"/>
      <c r="B87" s="162" t="s">
        <v>119</v>
      </c>
      <c r="C87" s="163">
        <v>4428</v>
      </c>
      <c r="D87" s="163">
        <v>3124</v>
      </c>
      <c r="E87" s="163">
        <v>1379</v>
      </c>
      <c r="F87" s="163">
        <v>2154</v>
      </c>
      <c r="G87" s="163">
        <v>4047</v>
      </c>
      <c r="H87" s="163">
        <v>5700</v>
      </c>
      <c r="I87" s="164">
        <f t="shared" si="33"/>
        <v>0.40845070422535201</v>
      </c>
      <c r="J87" s="165">
        <f t="shared" si="30"/>
        <v>0.82458386683738794</v>
      </c>
      <c r="K87" s="163">
        <f t="shared" si="31"/>
        <v>1653</v>
      </c>
      <c r="L87" s="163">
        <f t="shared" si="32"/>
        <v>2576</v>
      </c>
      <c r="M87" s="164">
        <f t="shared" si="34"/>
        <v>1.8005388349376557E-3</v>
      </c>
      <c r="N87" s="79"/>
    </row>
    <row r="88" spans="1:14" x14ac:dyDescent="0.25">
      <c r="A88" s="161"/>
      <c r="B88" s="162" t="s">
        <v>128</v>
      </c>
      <c r="C88" s="163">
        <v>6412</v>
      </c>
      <c r="D88" s="163">
        <v>5718</v>
      </c>
      <c r="E88" s="163">
        <v>13</v>
      </c>
      <c r="F88" s="163">
        <v>6332</v>
      </c>
      <c r="G88" s="163">
        <v>4290</v>
      </c>
      <c r="H88" s="163">
        <v>4680</v>
      </c>
      <c r="I88" s="164">
        <f t="shared" si="33"/>
        <v>9.0909090909090828E-2</v>
      </c>
      <c r="J88" s="165">
        <f t="shared" si="30"/>
        <v>-0.18153200419727178</v>
      </c>
      <c r="K88" s="163">
        <f t="shared" si="31"/>
        <v>390</v>
      </c>
      <c r="L88" s="163">
        <f t="shared" si="32"/>
        <v>-1038</v>
      </c>
      <c r="M88" s="164">
        <f t="shared" si="34"/>
        <v>1.478337148685654E-3</v>
      </c>
      <c r="N88" s="79"/>
    </row>
    <row r="89" spans="1:14" x14ac:dyDescent="0.25">
      <c r="A89" s="161" t="s">
        <v>144</v>
      </c>
      <c r="B89" s="162" t="s">
        <v>131</v>
      </c>
      <c r="C89" s="163">
        <v>8107</v>
      </c>
      <c r="D89" s="163">
        <v>9352</v>
      </c>
      <c r="E89" s="163">
        <v>240</v>
      </c>
      <c r="F89" s="163">
        <v>5750</v>
      </c>
      <c r="G89" s="163">
        <v>5312</v>
      </c>
      <c r="H89" s="163">
        <v>3688</v>
      </c>
      <c r="I89" s="164">
        <f t="shared" si="33"/>
        <v>-0.30572289156626509</v>
      </c>
      <c r="J89" s="165">
        <f t="shared" si="30"/>
        <v>-0.60564585115483327</v>
      </c>
      <c r="K89" s="163">
        <f t="shared" si="31"/>
        <v>-1624</v>
      </c>
      <c r="L89" s="163">
        <f t="shared" si="32"/>
        <v>-5664</v>
      </c>
      <c r="M89" s="164">
        <f t="shared" si="34"/>
        <v>1.1649802146052762E-3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81939</v>
      </c>
      <c r="D90" s="169">
        <f t="shared" si="35"/>
        <v>85151</v>
      </c>
      <c r="E90" s="169">
        <f t="shared" si="35"/>
        <v>8663</v>
      </c>
      <c r="F90" s="169">
        <f t="shared" si="35"/>
        <v>69733</v>
      </c>
      <c r="G90" s="169">
        <f t="shared" si="35"/>
        <v>97117</v>
      </c>
      <c r="H90" s="169">
        <f t="shared" si="35"/>
        <v>109527</v>
      </c>
      <c r="I90" s="170">
        <f t="shared" si="33"/>
        <v>0.12778401309760401</v>
      </c>
      <c r="J90" s="171">
        <f t="shared" si="30"/>
        <v>0.28626792404082169</v>
      </c>
      <c r="K90" s="169">
        <f>H90-G90</f>
        <v>12410</v>
      </c>
      <c r="L90" s="169">
        <f t="shared" si="32"/>
        <v>24376</v>
      </c>
      <c r="M90" s="170">
        <f t="shared" si="34"/>
        <v>3.4597827539336247E-2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10593</v>
      </c>
      <c r="D92" s="176">
        <v>10636</v>
      </c>
      <c r="E92" s="176">
        <v>3603</v>
      </c>
      <c r="F92" s="176">
        <v>11595</v>
      </c>
      <c r="G92" s="176">
        <v>11107</v>
      </c>
      <c r="H92" s="176">
        <v>12187</v>
      </c>
      <c r="I92" s="177">
        <f>IFERROR(H92/G92-1,"-")</f>
        <v>9.7235977311605382E-2</v>
      </c>
      <c r="J92" s="177">
        <f>IFERROR(H92/D92-1,"-")</f>
        <v>0.14582549830763436</v>
      </c>
      <c r="K92" s="176">
        <f>H92-G92</f>
        <v>1080</v>
      </c>
      <c r="L92" s="176">
        <f>H92-D92</f>
        <v>1551</v>
      </c>
      <c r="M92" s="177">
        <f>H92/H$8</f>
        <v>3.8496783826991593E-3</v>
      </c>
      <c r="N92" s="79"/>
    </row>
    <row r="93" spans="1:14" x14ac:dyDescent="0.25">
      <c r="A93" s="161" t="s">
        <v>96</v>
      </c>
      <c r="B93" s="157" t="s">
        <v>97</v>
      </c>
      <c r="C93" s="158">
        <v>5386</v>
      </c>
      <c r="D93" s="158">
        <v>5938</v>
      </c>
      <c r="E93" s="158">
        <v>2778</v>
      </c>
      <c r="F93" s="158">
        <v>5470</v>
      </c>
      <c r="G93" s="158">
        <v>5517</v>
      </c>
      <c r="H93" s="158">
        <v>5734</v>
      </c>
      <c r="I93" s="159">
        <f>IFERROR(H93/G93-1,"-")</f>
        <v>3.9332970817473223E-2</v>
      </c>
      <c r="J93" s="160">
        <f t="shared" ref="J93:J104" si="36">IFERROR(H93/D93-1,"-")</f>
        <v>-3.4355001684068687E-2</v>
      </c>
      <c r="K93" s="158">
        <f t="shared" ref="K93:K103" si="37">H93-G93</f>
        <v>217</v>
      </c>
      <c r="L93" s="158">
        <f t="shared" ref="L93:L104" si="38">H93-D93</f>
        <v>-204</v>
      </c>
      <c r="M93" s="159">
        <f>H93/H$8</f>
        <v>1.8112788911460555E-3</v>
      </c>
      <c r="N93" s="79"/>
    </row>
    <row r="94" spans="1:14" x14ac:dyDescent="0.25">
      <c r="A94" s="161" t="s">
        <v>103</v>
      </c>
      <c r="B94" s="162" t="s">
        <v>103</v>
      </c>
      <c r="C94" s="163">
        <v>24857</v>
      </c>
      <c r="D94" s="163">
        <v>25580</v>
      </c>
      <c r="E94" s="163">
        <v>10910</v>
      </c>
      <c r="F94" s="163">
        <v>24660</v>
      </c>
      <c r="G94" s="163">
        <v>16617</v>
      </c>
      <c r="H94" s="163">
        <v>15955</v>
      </c>
      <c r="I94" s="164">
        <f>IFERROR(H94/G94-1,"-")</f>
        <v>-3.9838719383763599E-2</v>
      </c>
      <c r="J94" s="165">
        <f t="shared" si="36"/>
        <v>-0.3762705238467553</v>
      </c>
      <c r="K94" s="163">
        <f t="shared" si="37"/>
        <v>-662</v>
      </c>
      <c r="L94" s="163">
        <f t="shared" si="38"/>
        <v>-9625</v>
      </c>
      <c r="M94" s="164">
        <f>H94/H$8</f>
        <v>5.0399293177947882E-3</v>
      </c>
      <c r="N94" s="79"/>
    </row>
    <row r="95" spans="1:14" x14ac:dyDescent="0.25">
      <c r="A95" s="161" t="s">
        <v>100</v>
      </c>
      <c r="B95" s="162" t="s">
        <v>100</v>
      </c>
      <c r="C95" s="163">
        <v>33170</v>
      </c>
      <c r="D95" s="163">
        <v>33853</v>
      </c>
      <c r="E95" s="163">
        <v>13340</v>
      </c>
      <c r="F95" s="163">
        <v>34253</v>
      </c>
      <c r="G95" s="163">
        <v>46567</v>
      </c>
      <c r="H95" s="163">
        <v>41485</v>
      </c>
      <c r="I95" s="164">
        <f>IFERROR(H95/G95-1,"-")</f>
        <v>-0.10913307707174613</v>
      </c>
      <c r="J95" s="165">
        <f t="shared" si="36"/>
        <v>0.22544530765367909</v>
      </c>
      <c r="K95" s="163">
        <f t="shared" si="37"/>
        <v>-5082</v>
      </c>
      <c r="L95" s="163">
        <f t="shared" si="38"/>
        <v>7632</v>
      </c>
      <c r="M95" s="164">
        <f>H95/H$8</f>
        <v>1.310444799427871E-2</v>
      </c>
      <c r="N95" s="79"/>
    </row>
    <row r="96" spans="1:14" x14ac:dyDescent="0.25">
      <c r="A96" s="161"/>
      <c r="B96" s="157" t="s">
        <v>107</v>
      </c>
      <c r="C96" s="158">
        <v>5207</v>
      </c>
      <c r="D96" s="158">
        <v>4698</v>
      </c>
      <c r="E96" s="158">
        <v>825</v>
      </c>
      <c r="F96" s="158">
        <v>6125</v>
      </c>
      <c r="G96" s="158">
        <v>5590</v>
      </c>
      <c r="H96" s="158">
        <v>6453</v>
      </c>
      <c r="I96" s="159">
        <f>IFERROR(H96/G96-1,"-")</f>
        <v>0.15438282647584978</v>
      </c>
      <c r="J96" s="160">
        <f t="shared" si="36"/>
        <v>0.37356321839080464</v>
      </c>
      <c r="K96" s="158">
        <f t="shared" si="37"/>
        <v>863</v>
      </c>
      <c r="L96" s="158">
        <f t="shared" si="38"/>
        <v>1755</v>
      </c>
      <c r="M96" s="159">
        <f>H96/H$8</f>
        <v>2.0383994915531035E-3</v>
      </c>
      <c r="N96" s="79"/>
    </row>
    <row r="97" spans="1:14" s="56" customFormat="1" x14ac:dyDescent="0.25">
      <c r="A97" s="161"/>
      <c r="B97" s="162" t="s">
        <v>110</v>
      </c>
      <c r="C97" s="163">
        <v>458</v>
      </c>
      <c r="D97" s="163">
        <v>312</v>
      </c>
      <c r="E97" s="163">
        <v>90</v>
      </c>
      <c r="F97" s="163">
        <v>676</v>
      </c>
      <c r="G97" s="163">
        <v>658</v>
      </c>
      <c r="H97" s="163">
        <v>850</v>
      </c>
      <c r="I97" s="164">
        <f t="shared" ref="I97:I104" si="39">IFERROR(H97/G97-1,"-")</f>
        <v>0.29179331306990886</v>
      </c>
      <c r="J97" s="165">
        <f t="shared" si="36"/>
        <v>1.7243589743589745</v>
      </c>
      <c r="K97" s="163">
        <f t="shared" si="37"/>
        <v>192</v>
      </c>
      <c r="L97" s="163">
        <f t="shared" si="38"/>
        <v>538</v>
      </c>
      <c r="M97" s="164">
        <f t="shared" ref="M97:M104" si="40">H97/H$8</f>
        <v>2.6850140521000128E-4</v>
      </c>
      <c r="N97" s="166"/>
    </row>
    <row r="98" spans="1:14" s="56" customFormat="1" x14ac:dyDescent="0.25">
      <c r="A98" s="161"/>
      <c r="B98" s="162" t="s">
        <v>113</v>
      </c>
      <c r="C98" s="163">
        <v>1839</v>
      </c>
      <c r="D98" s="163">
        <v>1681</v>
      </c>
      <c r="E98" s="163">
        <v>122</v>
      </c>
      <c r="F98" s="163">
        <v>2114</v>
      </c>
      <c r="G98" s="163">
        <v>1758</v>
      </c>
      <c r="H98" s="163">
        <v>1824</v>
      </c>
      <c r="I98" s="164">
        <f t="shared" si="39"/>
        <v>3.7542662116040848E-2</v>
      </c>
      <c r="J98" s="165">
        <f t="shared" si="36"/>
        <v>8.5068411659726451E-2</v>
      </c>
      <c r="K98" s="163">
        <f t="shared" si="37"/>
        <v>66</v>
      </c>
      <c r="L98" s="163">
        <f t="shared" si="38"/>
        <v>143</v>
      </c>
      <c r="M98" s="164">
        <f t="shared" si="40"/>
        <v>5.7617242718004981E-4</v>
      </c>
      <c r="N98" s="166"/>
    </row>
    <row r="99" spans="1:14" x14ac:dyDescent="0.25">
      <c r="A99" s="161"/>
      <c r="B99" s="162" t="s">
        <v>116</v>
      </c>
      <c r="C99" s="163">
        <v>856</v>
      </c>
      <c r="D99" s="163">
        <v>638</v>
      </c>
      <c r="E99" s="163">
        <v>266</v>
      </c>
      <c r="F99" s="163">
        <v>484</v>
      </c>
      <c r="G99" s="163">
        <v>565</v>
      </c>
      <c r="H99" s="163">
        <v>622</v>
      </c>
      <c r="I99" s="164">
        <f t="shared" si="39"/>
        <v>0.10088495575221246</v>
      </c>
      <c r="J99" s="165">
        <f t="shared" si="36"/>
        <v>-2.5078369905956133E-2</v>
      </c>
      <c r="K99" s="163">
        <f t="shared" si="37"/>
        <v>57</v>
      </c>
      <c r="L99" s="163">
        <f t="shared" si="38"/>
        <v>-16</v>
      </c>
      <c r="M99" s="164">
        <f t="shared" si="40"/>
        <v>1.9647985181249505E-4</v>
      </c>
      <c r="N99" s="79"/>
    </row>
    <row r="100" spans="1:14" x14ac:dyDescent="0.25">
      <c r="A100" s="161"/>
      <c r="B100" s="162" t="s">
        <v>123</v>
      </c>
      <c r="C100" s="163">
        <v>73</v>
      </c>
      <c r="D100" s="163">
        <v>243</v>
      </c>
      <c r="E100" s="163">
        <v>5</v>
      </c>
      <c r="F100" s="163">
        <v>458</v>
      </c>
      <c r="G100" s="163">
        <v>266</v>
      </c>
      <c r="H100" s="163">
        <v>155</v>
      </c>
      <c r="I100" s="164">
        <f t="shared" si="39"/>
        <v>-0.41729323308270672</v>
      </c>
      <c r="J100" s="165">
        <f t="shared" si="36"/>
        <v>-0.36213991769547327</v>
      </c>
      <c r="K100" s="163">
        <f t="shared" si="37"/>
        <v>-111</v>
      </c>
      <c r="L100" s="163">
        <f t="shared" si="38"/>
        <v>-88</v>
      </c>
      <c r="M100" s="164">
        <f t="shared" si="40"/>
        <v>4.8962020950059053E-5</v>
      </c>
      <c r="N100" s="79"/>
    </row>
    <row r="101" spans="1:14" x14ac:dyDescent="0.25">
      <c r="A101" s="161"/>
      <c r="B101" s="162" t="s">
        <v>119</v>
      </c>
      <c r="C101" s="163">
        <v>110</v>
      </c>
      <c r="D101" s="163">
        <v>56</v>
      </c>
      <c r="E101" s="163">
        <v>74</v>
      </c>
      <c r="F101" s="163">
        <v>83</v>
      </c>
      <c r="G101" s="163">
        <v>116</v>
      </c>
      <c r="H101" s="163">
        <v>156</v>
      </c>
      <c r="I101" s="164">
        <f t="shared" si="39"/>
        <v>0.34482758620689657</v>
      </c>
      <c r="J101" s="165">
        <f t="shared" si="36"/>
        <v>1.7857142857142856</v>
      </c>
      <c r="K101" s="163">
        <f t="shared" si="37"/>
        <v>40</v>
      </c>
      <c r="L101" s="163">
        <f t="shared" si="38"/>
        <v>100</v>
      </c>
      <c r="M101" s="164">
        <f t="shared" si="40"/>
        <v>4.9277904956188466E-5</v>
      </c>
      <c r="N101" s="79"/>
    </row>
    <row r="102" spans="1:14" x14ac:dyDescent="0.25">
      <c r="A102" s="161"/>
      <c r="B102" s="162" t="s">
        <v>128</v>
      </c>
      <c r="C102" s="163">
        <v>21</v>
      </c>
      <c r="D102" s="163">
        <v>16</v>
      </c>
      <c r="E102" s="163">
        <v>0</v>
      </c>
      <c r="F102" s="163">
        <v>46</v>
      </c>
      <c r="G102" s="163">
        <v>6</v>
      </c>
      <c r="H102" s="163">
        <v>24</v>
      </c>
      <c r="I102" s="164">
        <f t="shared" si="39"/>
        <v>3</v>
      </c>
      <c r="J102" s="165">
        <f t="shared" si="36"/>
        <v>0.5</v>
      </c>
      <c r="K102" s="163">
        <f t="shared" si="37"/>
        <v>18</v>
      </c>
      <c r="L102" s="163">
        <f t="shared" si="38"/>
        <v>8</v>
      </c>
      <c r="M102" s="164">
        <f t="shared" si="40"/>
        <v>7.5812161471059178E-6</v>
      </c>
      <c r="N102" s="79"/>
    </row>
    <row r="103" spans="1:14" x14ac:dyDescent="0.25">
      <c r="A103" s="161" t="s">
        <v>144</v>
      </c>
      <c r="B103" s="162" t="s">
        <v>131</v>
      </c>
      <c r="C103" s="163">
        <v>43</v>
      </c>
      <c r="D103" s="163">
        <v>48</v>
      </c>
      <c r="E103" s="163">
        <v>6</v>
      </c>
      <c r="F103" s="163">
        <v>20</v>
      </c>
      <c r="G103" s="163">
        <v>26</v>
      </c>
      <c r="H103" s="163">
        <v>122</v>
      </c>
      <c r="I103" s="164">
        <f t="shared" si="39"/>
        <v>3.6923076923076925</v>
      </c>
      <c r="J103" s="165">
        <f t="shared" si="36"/>
        <v>1.5416666666666665</v>
      </c>
      <c r="K103" s="163">
        <f t="shared" si="37"/>
        <v>96</v>
      </c>
      <c r="L103" s="163">
        <f t="shared" si="38"/>
        <v>74</v>
      </c>
      <c r="M103" s="164">
        <f t="shared" si="40"/>
        <v>3.8537848747788415E-5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1807</v>
      </c>
      <c r="D104" s="169">
        <f t="shared" si="41"/>
        <v>1704</v>
      </c>
      <c r="E104" s="169">
        <f t="shared" si="41"/>
        <v>262</v>
      </c>
      <c r="F104" s="169">
        <f t="shared" si="41"/>
        <v>2244</v>
      </c>
      <c r="G104" s="169">
        <f t="shared" si="41"/>
        <v>2195</v>
      </c>
      <c r="H104" s="169">
        <f t="shared" si="41"/>
        <v>2700</v>
      </c>
      <c r="I104" s="170">
        <f t="shared" si="39"/>
        <v>0.23006833712984065</v>
      </c>
      <c r="J104" s="171">
        <f t="shared" si="36"/>
        <v>0.58450704225352124</v>
      </c>
      <c r="K104" s="169">
        <f>H104-G104</f>
        <v>505</v>
      </c>
      <c r="L104" s="169">
        <f t="shared" si="38"/>
        <v>996</v>
      </c>
      <c r="M104" s="170">
        <f t="shared" si="40"/>
        <v>8.5288681654941583E-4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91323</v>
      </c>
      <c r="D106" s="176">
        <v>84734</v>
      </c>
      <c r="E106" s="176">
        <v>20597</v>
      </c>
      <c r="F106" s="176">
        <v>132612</v>
      </c>
      <c r="G106" s="176">
        <v>146405</v>
      </c>
      <c r="H106" s="176">
        <v>126079</v>
      </c>
      <c r="I106" s="177">
        <f>IFERROR(H106/G106-1,"-")</f>
        <v>-0.13883405621392708</v>
      </c>
      <c r="J106" s="177">
        <f>IFERROR(H106/D106-1,"-")</f>
        <v>0.48793872589515419</v>
      </c>
      <c r="K106" s="176">
        <f>H106-G106</f>
        <v>-20326</v>
      </c>
      <c r="L106" s="176">
        <f>H106-D106</f>
        <v>41345</v>
      </c>
      <c r="M106" s="177">
        <f>H106/H$8</f>
        <v>3.9826339608790291E-2</v>
      </c>
      <c r="N106" s="79"/>
    </row>
    <row r="107" spans="1:14" x14ac:dyDescent="0.25">
      <c r="A107" s="161" t="s">
        <v>96</v>
      </c>
      <c r="B107" s="157" t="s">
        <v>97</v>
      </c>
      <c r="C107" s="158">
        <v>12483</v>
      </c>
      <c r="D107" s="158">
        <v>15718</v>
      </c>
      <c r="E107" s="158">
        <v>9240</v>
      </c>
      <c r="F107" s="158">
        <v>24745</v>
      </c>
      <c r="G107" s="158">
        <v>21110</v>
      </c>
      <c r="H107" s="158">
        <v>14338</v>
      </c>
      <c r="I107" s="159">
        <f>IFERROR(H107/G107-1,"-")</f>
        <v>-0.32079583135954526</v>
      </c>
      <c r="J107" s="160">
        <f t="shared" ref="J107:J118" si="42">IFERROR(H107/D107-1,"-")</f>
        <v>-8.7797429698434959E-2</v>
      </c>
      <c r="K107" s="158">
        <f t="shared" ref="K107:K117" si="43">H107-G107</f>
        <v>-6772</v>
      </c>
      <c r="L107" s="158">
        <f t="shared" ref="L107:L118" si="44">H107-D107</f>
        <v>-1380</v>
      </c>
      <c r="M107" s="159">
        <f>H107/H$8</f>
        <v>4.5291448798835269E-3</v>
      </c>
      <c r="N107" s="79"/>
    </row>
    <row r="108" spans="1:14" x14ac:dyDescent="0.25">
      <c r="A108" s="161" t="s">
        <v>103</v>
      </c>
      <c r="B108" s="162" t="s">
        <v>103</v>
      </c>
      <c r="C108" s="163">
        <v>47469</v>
      </c>
      <c r="D108" s="163">
        <v>37729</v>
      </c>
      <c r="E108" s="163">
        <v>8382</v>
      </c>
      <c r="F108" s="163">
        <v>59185</v>
      </c>
      <c r="G108" s="163">
        <v>53181</v>
      </c>
      <c r="H108" s="163">
        <v>52808</v>
      </c>
      <c r="I108" s="164">
        <f>IFERROR(H108/G108-1,"-")</f>
        <v>-7.013783118030914E-3</v>
      </c>
      <c r="J108" s="165">
        <f t="shared" si="42"/>
        <v>0.39966603938614864</v>
      </c>
      <c r="K108" s="163">
        <f t="shared" si="43"/>
        <v>-373</v>
      </c>
      <c r="L108" s="163">
        <f t="shared" si="44"/>
        <v>15079</v>
      </c>
      <c r="M108" s="164">
        <f>H108/H$8</f>
        <v>1.6681202595682055E-2</v>
      </c>
      <c r="N108" s="79"/>
    </row>
    <row r="109" spans="1:14" x14ac:dyDescent="0.25">
      <c r="A109" s="161" t="s">
        <v>100</v>
      </c>
      <c r="B109" s="162" t="s">
        <v>100</v>
      </c>
      <c r="C109" s="163">
        <v>90791</v>
      </c>
      <c r="D109" s="163">
        <v>94259</v>
      </c>
      <c r="E109" s="163">
        <v>104181</v>
      </c>
      <c r="F109" s="163">
        <v>111770</v>
      </c>
      <c r="G109" s="163">
        <v>139031</v>
      </c>
      <c r="H109" s="163">
        <v>131711</v>
      </c>
      <c r="I109" s="164">
        <f>IFERROR(H109/G109-1,"-")</f>
        <v>-5.26501283886327E-2</v>
      </c>
      <c r="J109" s="165">
        <f t="shared" si="42"/>
        <v>0.39733075886652736</v>
      </c>
      <c r="K109" s="163">
        <f t="shared" si="43"/>
        <v>-7320</v>
      </c>
      <c r="L109" s="163">
        <f t="shared" si="44"/>
        <v>37452</v>
      </c>
      <c r="M109" s="164">
        <f>H109/H$8</f>
        <v>4.1605398331311147E-2</v>
      </c>
      <c r="N109" s="79"/>
    </row>
    <row r="110" spans="1:14" x14ac:dyDescent="0.25">
      <c r="A110" s="161"/>
      <c r="B110" s="157" t="s">
        <v>107</v>
      </c>
      <c r="C110" s="158">
        <v>78840</v>
      </c>
      <c r="D110" s="158">
        <v>69016</v>
      </c>
      <c r="E110" s="158">
        <v>11357</v>
      </c>
      <c r="F110" s="158">
        <v>107867</v>
      </c>
      <c r="G110" s="158">
        <v>125295</v>
      </c>
      <c r="H110" s="158">
        <v>111741</v>
      </c>
      <c r="I110" s="159">
        <f>IFERROR(H110/G110-1,"-")</f>
        <v>-0.10817670298096493</v>
      </c>
      <c r="J110" s="160">
        <f t="shared" si="42"/>
        <v>0.61905934855685629</v>
      </c>
      <c r="K110" s="158">
        <f t="shared" si="43"/>
        <v>-13554</v>
      </c>
      <c r="L110" s="158">
        <f t="shared" si="44"/>
        <v>42725</v>
      </c>
      <c r="M110" s="159">
        <f>H110/H$8</f>
        <v>3.5297194728906765E-2</v>
      </c>
      <c r="N110" s="79"/>
    </row>
    <row r="111" spans="1:14" s="56" customFormat="1" x14ac:dyDescent="0.25">
      <c r="A111" s="161"/>
      <c r="B111" s="162" t="s">
        <v>110</v>
      </c>
      <c r="C111" s="163">
        <v>43294</v>
      </c>
      <c r="D111" s="163">
        <v>37865</v>
      </c>
      <c r="E111" s="163">
        <v>5886</v>
      </c>
      <c r="F111" s="163">
        <v>68927</v>
      </c>
      <c r="G111" s="163">
        <v>90194</v>
      </c>
      <c r="H111" s="163">
        <v>68520</v>
      </c>
      <c r="I111" s="164">
        <f t="shared" ref="I111:I118" si="45">IFERROR(H111/G111-1,"-")</f>
        <v>-0.24030423309754534</v>
      </c>
      <c r="J111" s="165">
        <f t="shared" si="42"/>
        <v>0.80958668955499813</v>
      </c>
      <c r="K111" s="163">
        <f t="shared" si="43"/>
        <v>-21674</v>
      </c>
      <c r="L111" s="163">
        <f t="shared" si="44"/>
        <v>30655</v>
      </c>
      <c r="M111" s="164">
        <f t="shared" ref="M111:M118" si="46">H111/H$8</f>
        <v>2.1644372099987395E-2</v>
      </c>
      <c r="N111" s="166"/>
    </row>
    <row r="112" spans="1:14" s="56" customFormat="1" x14ac:dyDescent="0.25">
      <c r="A112" s="161"/>
      <c r="B112" s="162" t="s">
        <v>113</v>
      </c>
      <c r="C112" s="163">
        <v>8373</v>
      </c>
      <c r="D112" s="163">
        <v>5517</v>
      </c>
      <c r="E112" s="163">
        <v>442</v>
      </c>
      <c r="F112" s="163">
        <v>3075</v>
      </c>
      <c r="G112" s="163">
        <v>4324</v>
      </c>
      <c r="H112" s="163">
        <v>5830</v>
      </c>
      <c r="I112" s="164">
        <f t="shared" si="45"/>
        <v>0.34828862164662344</v>
      </c>
      <c r="J112" s="165">
        <f t="shared" si="42"/>
        <v>5.6733732100779477E-2</v>
      </c>
      <c r="K112" s="163">
        <f t="shared" si="43"/>
        <v>1506</v>
      </c>
      <c r="L112" s="163">
        <f t="shared" si="44"/>
        <v>313</v>
      </c>
      <c r="M112" s="164">
        <f t="shared" si="46"/>
        <v>1.8416037557344794E-3</v>
      </c>
      <c r="N112" s="166"/>
    </row>
    <row r="113" spans="1:14" x14ac:dyDescent="0.25">
      <c r="A113" s="161"/>
      <c r="B113" s="162" t="s">
        <v>116</v>
      </c>
      <c r="C113" s="163">
        <v>10664</v>
      </c>
      <c r="D113" s="163">
        <v>7592</v>
      </c>
      <c r="E113" s="163">
        <v>2076</v>
      </c>
      <c r="F113" s="163">
        <v>6802</v>
      </c>
      <c r="G113" s="163">
        <v>4406</v>
      </c>
      <c r="H113" s="163">
        <v>10904</v>
      </c>
      <c r="I113" s="164">
        <f t="shared" si="45"/>
        <v>1.4748070812528371</v>
      </c>
      <c r="J113" s="165">
        <f t="shared" si="42"/>
        <v>0.43624868282402529</v>
      </c>
      <c r="K113" s="163">
        <f t="shared" si="43"/>
        <v>6498</v>
      </c>
      <c r="L113" s="163">
        <f t="shared" si="44"/>
        <v>3312</v>
      </c>
      <c r="M113" s="164">
        <f t="shared" si="46"/>
        <v>3.4443992028351223E-3</v>
      </c>
      <c r="N113" s="79"/>
    </row>
    <row r="114" spans="1:14" x14ac:dyDescent="0.25">
      <c r="A114" s="161"/>
      <c r="B114" s="162" t="s">
        <v>123</v>
      </c>
      <c r="C114" s="163">
        <v>2661</v>
      </c>
      <c r="D114" s="163">
        <v>1718</v>
      </c>
      <c r="E114" s="163">
        <v>230</v>
      </c>
      <c r="F114" s="163">
        <v>3070</v>
      </c>
      <c r="G114" s="163">
        <v>6655</v>
      </c>
      <c r="H114" s="163">
        <v>4208</v>
      </c>
      <c r="I114" s="164">
        <f t="shared" si="45"/>
        <v>-0.36769346356123211</v>
      </c>
      <c r="J114" s="165">
        <f t="shared" si="42"/>
        <v>1.4493597206053552</v>
      </c>
      <c r="K114" s="163">
        <f t="shared" si="43"/>
        <v>-2447</v>
      </c>
      <c r="L114" s="163">
        <f t="shared" si="44"/>
        <v>2490</v>
      </c>
      <c r="M114" s="164">
        <f t="shared" si="46"/>
        <v>1.329239897792571E-3</v>
      </c>
      <c r="N114" s="79"/>
    </row>
    <row r="115" spans="1:14" x14ac:dyDescent="0.25">
      <c r="A115" s="161"/>
      <c r="B115" s="162" t="s">
        <v>119</v>
      </c>
      <c r="C115" s="163">
        <v>3018</v>
      </c>
      <c r="D115" s="163">
        <v>1511</v>
      </c>
      <c r="E115" s="163">
        <v>1415</v>
      </c>
      <c r="F115" s="163">
        <v>2701</v>
      </c>
      <c r="G115" s="163">
        <v>2228</v>
      </c>
      <c r="H115" s="163">
        <v>3906</v>
      </c>
      <c r="I115" s="164">
        <f t="shared" si="45"/>
        <v>0.7531418312387792</v>
      </c>
      <c r="J115" s="165">
        <f t="shared" si="42"/>
        <v>1.5850430178689607</v>
      </c>
      <c r="K115" s="163">
        <f t="shared" si="43"/>
        <v>1678</v>
      </c>
      <c r="L115" s="163">
        <f t="shared" si="44"/>
        <v>2395</v>
      </c>
      <c r="M115" s="164">
        <f t="shared" si="46"/>
        <v>1.2338429279414882E-3</v>
      </c>
      <c r="N115" s="79"/>
    </row>
    <row r="116" spans="1:14" x14ac:dyDescent="0.25">
      <c r="A116" s="161"/>
      <c r="B116" s="162" t="s">
        <v>128</v>
      </c>
      <c r="C116" s="163">
        <v>145</v>
      </c>
      <c r="D116" s="163">
        <v>365</v>
      </c>
      <c r="E116" s="163">
        <v>0</v>
      </c>
      <c r="F116" s="163">
        <v>5288</v>
      </c>
      <c r="G116" s="163">
        <v>682</v>
      </c>
      <c r="H116" s="163">
        <v>352</v>
      </c>
      <c r="I116" s="164">
        <f t="shared" si="45"/>
        <v>-0.4838709677419355</v>
      </c>
      <c r="J116" s="165">
        <f t="shared" si="42"/>
        <v>-3.5616438356164348E-2</v>
      </c>
      <c r="K116" s="163">
        <f t="shared" si="43"/>
        <v>-330</v>
      </c>
      <c r="L116" s="163">
        <f t="shared" si="44"/>
        <v>-13</v>
      </c>
      <c r="M116" s="164">
        <f t="shared" si="46"/>
        <v>1.1119117015755347E-4</v>
      </c>
      <c r="N116" s="79"/>
    </row>
    <row r="117" spans="1:14" x14ac:dyDescent="0.25">
      <c r="A117" s="161" t="s">
        <v>144</v>
      </c>
      <c r="B117" s="162" t="s">
        <v>131</v>
      </c>
      <c r="C117" s="163">
        <v>400</v>
      </c>
      <c r="D117" s="163">
        <v>433</v>
      </c>
      <c r="E117" s="163">
        <v>12</v>
      </c>
      <c r="F117" s="163">
        <v>258</v>
      </c>
      <c r="G117" s="163">
        <v>251</v>
      </c>
      <c r="H117" s="163">
        <v>185</v>
      </c>
      <c r="I117" s="164">
        <f t="shared" si="45"/>
        <v>-0.26294820717131473</v>
      </c>
      <c r="J117" s="165">
        <f t="shared" si="42"/>
        <v>-0.57274826789838329</v>
      </c>
      <c r="K117" s="163">
        <f t="shared" si="43"/>
        <v>-66</v>
      </c>
      <c r="L117" s="163">
        <f t="shared" si="44"/>
        <v>-248</v>
      </c>
      <c r="M117" s="164">
        <f t="shared" si="46"/>
        <v>5.8438541133941454E-5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10285</v>
      </c>
      <c r="D118" s="169">
        <f t="shared" si="47"/>
        <v>14015</v>
      </c>
      <c r="E118" s="169">
        <f t="shared" si="47"/>
        <v>1296</v>
      </c>
      <c r="F118" s="169">
        <f t="shared" si="47"/>
        <v>17746</v>
      </c>
      <c r="G118" s="169">
        <f t="shared" si="47"/>
        <v>16555</v>
      </c>
      <c r="H118" s="169">
        <f t="shared" si="47"/>
        <v>17836</v>
      </c>
      <c r="I118" s="170">
        <f t="shared" si="45"/>
        <v>7.7378435517970301E-2</v>
      </c>
      <c r="J118" s="171">
        <f t="shared" si="42"/>
        <v>0.27263646093471272</v>
      </c>
      <c r="K118" s="169">
        <f>H118-G118</f>
        <v>1281</v>
      </c>
      <c r="L118" s="169">
        <f t="shared" si="44"/>
        <v>3821</v>
      </c>
      <c r="M118" s="170">
        <f t="shared" si="46"/>
        <v>5.6341071333242147E-3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44079</v>
      </c>
      <c r="D120" s="176">
        <v>40116</v>
      </c>
      <c r="E120" s="176">
        <v>17308</v>
      </c>
      <c r="F120" s="176">
        <v>48246</v>
      </c>
      <c r="G120" s="176">
        <v>49321</v>
      </c>
      <c r="H120" s="176">
        <v>43124</v>
      </c>
      <c r="I120" s="177">
        <f>IFERROR(H120/G120-1,"-")</f>
        <v>-0.1256462764339733</v>
      </c>
      <c r="J120" s="177">
        <f>IFERROR(H120/D120-1,"-")</f>
        <v>7.4982550603250653E-2</v>
      </c>
      <c r="K120" s="176">
        <f>H120-G120</f>
        <v>-6197</v>
      </c>
      <c r="L120" s="176">
        <f>H120-D120</f>
        <v>3008</v>
      </c>
      <c r="M120" s="177">
        <f>H120/H$8</f>
        <v>1.3622181880324817E-2</v>
      </c>
      <c r="N120" s="79"/>
    </row>
    <row r="121" spans="1:14" x14ac:dyDescent="0.25">
      <c r="A121" s="161" t="s">
        <v>96</v>
      </c>
      <c r="B121" s="157" t="s">
        <v>97</v>
      </c>
      <c r="C121" s="158">
        <v>23290</v>
      </c>
      <c r="D121" s="158">
        <v>20320</v>
      </c>
      <c r="E121" s="158">
        <v>12162</v>
      </c>
      <c r="F121" s="158">
        <v>26214</v>
      </c>
      <c r="G121" s="158">
        <v>28464</v>
      </c>
      <c r="H121" s="158">
        <v>24346</v>
      </c>
      <c r="I121" s="159">
        <f>IFERROR(H121/G121-1,"-")</f>
        <v>-0.14467397414277683</v>
      </c>
      <c r="J121" s="160">
        <f t="shared" ref="J121:J132" si="48">IFERROR(H121/D121-1,"-")</f>
        <v>0.19812992125984241</v>
      </c>
      <c r="K121" s="158">
        <f t="shared" ref="K121:K131" si="49">H121-G121</f>
        <v>-4118</v>
      </c>
      <c r="L121" s="158">
        <f t="shared" ref="L121:L132" si="50">H121-D121</f>
        <v>4026</v>
      </c>
      <c r="M121" s="159">
        <f>H121/H$8</f>
        <v>7.690512013226695E-3</v>
      </c>
      <c r="N121" s="79"/>
    </row>
    <row r="122" spans="1:14" x14ac:dyDescent="0.25">
      <c r="A122" s="161" t="s">
        <v>103</v>
      </c>
      <c r="B122" s="162" t="s">
        <v>103</v>
      </c>
      <c r="C122" s="163">
        <v>115685</v>
      </c>
      <c r="D122" s="163">
        <v>90547</v>
      </c>
      <c r="E122" s="163">
        <v>32750</v>
      </c>
      <c r="F122" s="163">
        <v>106682</v>
      </c>
      <c r="G122" s="163">
        <v>101584</v>
      </c>
      <c r="H122" s="163">
        <v>112133</v>
      </c>
      <c r="I122" s="164">
        <f>IFERROR(H122/G122-1,"-")</f>
        <v>0.10384509371554573</v>
      </c>
      <c r="J122" s="165">
        <f t="shared" si="48"/>
        <v>0.23839552939357467</v>
      </c>
      <c r="K122" s="163">
        <f t="shared" si="49"/>
        <v>10549</v>
      </c>
      <c r="L122" s="163">
        <f t="shared" si="50"/>
        <v>21586</v>
      </c>
      <c r="M122" s="164">
        <f>H122/H$8</f>
        <v>3.5421021259309494E-2</v>
      </c>
      <c r="N122" s="79"/>
    </row>
    <row r="123" spans="1:14" x14ac:dyDescent="0.25">
      <c r="A123" s="161" t="s">
        <v>100</v>
      </c>
      <c r="B123" s="162" t="s">
        <v>100</v>
      </c>
      <c r="C123" s="163">
        <v>109039</v>
      </c>
      <c r="D123" s="163">
        <v>102230</v>
      </c>
      <c r="E123" s="163">
        <v>49974</v>
      </c>
      <c r="F123" s="163">
        <v>118534</v>
      </c>
      <c r="G123" s="163">
        <v>151841</v>
      </c>
      <c r="H123" s="163">
        <v>142105</v>
      </c>
      <c r="I123" s="164">
        <f>IFERROR(H123/G123-1,"-")</f>
        <v>-6.4119704164224411E-2</v>
      </c>
      <c r="J123" s="165">
        <f t="shared" si="48"/>
        <v>0.39005184388144376</v>
      </c>
      <c r="K123" s="163">
        <f t="shared" si="49"/>
        <v>-9736</v>
      </c>
      <c r="L123" s="163">
        <f t="shared" si="50"/>
        <v>39875</v>
      </c>
      <c r="M123" s="164">
        <f>H123/H$8</f>
        <v>4.4888696691020268E-2</v>
      </c>
      <c r="N123" s="79"/>
    </row>
    <row r="124" spans="1:14" x14ac:dyDescent="0.25">
      <c r="A124" s="161"/>
      <c r="B124" s="157" t="s">
        <v>107</v>
      </c>
      <c r="C124" s="158">
        <v>20789</v>
      </c>
      <c r="D124" s="158">
        <v>19796</v>
      </c>
      <c r="E124" s="158">
        <v>5146</v>
      </c>
      <c r="F124" s="158">
        <v>22032</v>
      </c>
      <c r="G124" s="158">
        <v>20857</v>
      </c>
      <c r="H124" s="158">
        <v>18778</v>
      </c>
      <c r="I124" s="159">
        <f>IFERROR(H124/G124-1,"-")</f>
        <v>-9.9678764923047392E-2</v>
      </c>
      <c r="J124" s="160">
        <f t="shared" si="48"/>
        <v>-5.1424530208122876E-2</v>
      </c>
      <c r="K124" s="158">
        <f t="shared" si="49"/>
        <v>-2079</v>
      </c>
      <c r="L124" s="158">
        <f t="shared" si="50"/>
        <v>-1018</v>
      </c>
      <c r="M124" s="159">
        <f>H124/H$8</f>
        <v>5.9316698670981221E-3</v>
      </c>
      <c r="N124" s="79"/>
    </row>
    <row r="125" spans="1:14" s="56" customFormat="1" x14ac:dyDescent="0.25">
      <c r="A125" s="161"/>
      <c r="B125" s="162" t="s">
        <v>110</v>
      </c>
      <c r="C125" s="163">
        <v>3057</v>
      </c>
      <c r="D125" s="163">
        <v>2070</v>
      </c>
      <c r="E125" s="163">
        <v>273</v>
      </c>
      <c r="F125" s="163">
        <v>2166</v>
      </c>
      <c r="G125" s="163">
        <v>4936</v>
      </c>
      <c r="H125" s="163">
        <v>1826</v>
      </c>
      <c r="I125" s="164">
        <f t="shared" ref="I125:I132" si="51">IFERROR(H125/G125-1,"-")</f>
        <v>-0.63006482982171796</v>
      </c>
      <c r="J125" s="165">
        <f t="shared" si="48"/>
        <v>-0.11787439613526574</v>
      </c>
      <c r="K125" s="163">
        <f t="shared" si="49"/>
        <v>-3110</v>
      </c>
      <c r="L125" s="163">
        <f t="shared" si="50"/>
        <v>-244</v>
      </c>
      <c r="M125" s="164">
        <f t="shared" ref="M125:M132" si="52">H125/H$8</f>
        <v>5.7680419519230859E-4</v>
      </c>
      <c r="N125" s="166"/>
    </row>
    <row r="126" spans="1:14" s="56" customFormat="1" x14ac:dyDescent="0.25">
      <c r="A126" s="161"/>
      <c r="B126" s="162" t="s">
        <v>113</v>
      </c>
      <c r="C126" s="163">
        <v>2637</v>
      </c>
      <c r="D126" s="163">
        <v>2455</v>
      </c>
      <c r="E126" s="163">
        <v>260</v>
      </c>
      <c r="F126" s="163">
        <v>2874</v>
      </c>
      <c r="G126" s="163">
        <v>3162</v>
      </c>
      <c r="H126" s="163">
        <v>3189</v>
      </c>
      <c r="I126" s="164">
        <f t="shared" si="51"/>
        <v>8.5388994307400434E-3</v>
      </c>
      <c r="J126" s="165">
        <f t="shared" si="48"/>
        <v>0.29898167006109988</v>
      </c>
      <c r="K126" s="163">
        <f t="shared" si="49"/>
        <v>27</v>
      </c>
      <c r="L126" s="163">
        <f t="shared" si="50"/>
        <v>734</v>
      </c>
      <c r="M126" s="164">
        <f t="shared" si="52"/>
        <v>1.0073540955466988E-3</v>
      </c>
      <c r="N126" s="166"/>
    </row>
    <row r="127" spans="1:14" x14ac:dyDescent="0.25">
      <c r="A127" s="161"/>
      <c r="B127" s="162" t="s">
        <v>116</v>
      </c>
      <c r="C127" s="163">
        <v>1421</v>
      </c>
      <c r="D127" s="163">
        <v>1738</v>
      </c>
      <c r="E127" s="163">
        <v>349</v>
      </c>
      <c r="F127" s="163">
        <v>1751</v>
      </c>
      <c r="G127" s="163">
        <v>1685</v>
      </c>
      <c r="H127" s="163">
        <v>1740</v>
      </c>
      <c r="I127" s="164">
        <f t="shared" si="51"/>
        <v>3.2640949554896048E-2</v>
      </c>
      <c r="J127" s="165">
        <f t="shared" si="48"/>
        <v>1.1507479861909697E-3</v>
      </c>
      <c r="K127" s="163">
        <f t="shared" si="49"/>
        <v>55</v>
      </c>
      <c r="L127" s="163">
        <f t="shared" si="50"/>
        <v>2</v>
      </c>
      <c r="M127" s="164">
        <f t="shared" si="52"/>
        <v>5.4963817066517912E-4</v>
      </c>
      <c r="N127" s="79"/>
    </row>
    <row r="128" spans="1:14" x14ac:dyDescent="0.25">
      <c r="A128" s="161"/>
      <c r="B128" s="162" t="s">
        <v>123</v>
      </c>
      <c r="C128" s="163">
        <v>365</v>
      </c>
      <c r="D128" s="163">
        <v>306</v>
      </c>
      <c r="E128" s="163">
        <v>47</v>
      </c>
      <c r="F128" s="163">
        <v>371</v>
      </c>
      <c r="G128" s="163">
        <v>441</v>
      </c>
      <c r="H128" s="163">
        <v>517</v>
      </c>
      <c r="I128" s="164">
        <f t="shared" si="51"/>
        <v>0.17233560090702937</v>
      </c>
      <c r="J128" s="165">
        <f t="shared" si="48"/>
        <v>0.68954248366013071</v>
      </c>
      <c r="K128" s="163">
        <f t="shared" si="49"/>
        <v>76</v>
      </c>
      <c r="L128" s="163">
        <f t="shared" si="50"/>
        <v>211</v>
      </c>
      <c r="M128" s="164">
        <f t="shared" si="52"/>
        <v>1.6331203116890666E-4</v>
      </c>
      <c r="N128" s="79"/>
    </row>
    <row r="129" spans="1:14" x14ac:dyDescent="0.25">
      <c r="A129" s="161"/>
      <c r="B129" s="162" t="s">
        <v>119</v>
      </c>
      <c r="C129" s="163">
        <v>406</v>
      </c>
      <c r="D129" s="163">
        <v>285</v>
      </c>
      <c r="E129" s="163">
        <v>131</v>
      </c>
      <c r="F129" s="163">
        <v>291</v>
      </c>
      <c r="G129" s="163">
        <v>386</v>
      </c>
      <c r="H129" s="163">
        <v>369</v>
      </c>
      <c r="I129" s="164">
        <f t="shared" si="51"/>
        <v>-4.4041450777202118E-2</v>
      </c>
      <c r="J129" s="165">
        <f t="shared" si="48"/>
        <v>0.29473684210526319</v>
      </c>
      <c r="K129" s="163">
        <f t="shared" si="49"/>
        <v>-17</v>
      </c>
      <c r="L129" s="163">
        <f t="shared" si="50"/>
        <v>84</v>
      </c>
      <c r="M129" s="164">
        <f t="shared" si="52"/>
        <v>1.1656119826175349E-4</v>
      </c>
      <c r="N129" s="79"/>
    </row>
    <row r="130" spans="1:14" x14ac:dyDescent="0.25">
      <c r="A130" s="161"/>
      <c r="B130" s="162" t="s">
        <v>128</v>
      </c>
      <c r="C130" s="163">
        <v>273</v>
      </c>
      <c r="D130" s="163">
        <v>168</v>
      </c>
      <c r="E130" s="163">
        <v>45</v>
      </c>
      <c r="F130" s="163">
        <v>275</v>
      </c>
      <c r="G130" s="163">
        <v>223</v>
      </c>
      <c r="H130" s="163">
        <v>251</v>
      </c>
      <c r="I130" s="164">
        <f t="shared" si="51"/>
        <v>0.12556053811659185</v>
      </c>
      <c r="J130" s="165">
        <f t="shared" si="48"/>
        <v>0.49404761904761907</v>
      </c>
      <c r="K130" s="163">
        <f t="shared" si="49"/>
        <v>28</v>
      </c>
      <c r="L130" s="163">
        <f t="shared" si="50"/>
        <v>83</v>
      </c>
      <c r="M130" s="164">
        <f t="shared" si="52"/>
        <v>7.9286885538482725E-5</v>
      </c>
      <c r="N130" s="79"/>
    </row>
    <row r="131" spans="1:14" x14ac:dyDescent="0.25">
      <c r="A131" s="161" t="s">
        <v>144</v>
      </c>
      <c r="B131" s="162" t="s">
        <v>131</v>
      </c>
      <c r="C131" s="163">
        <v>526</v>
      </c>
      <c r="D131" s="163">
        <v>472</v>
      </c>
      <c r="E131" s="163">
        <v>33</v>
      </c>
      <c r="F131" s="163">
        <v>286</v>
      </c>
      <c r="G131" s="163">
        <v>452</v>
      </c>
      <c r="H131" s="163">
        <v>379</v>
      </c>
      <c r="I131" s="164">
        <f t="shared" si="51"/>
        <v>-0.16150442477876104</v>
      </c>
      <c r="J131" s="165">
        <f t="shared" si="48"/>
        <v>-0.19703389830508478</v>
      </c>
      <c r="K131" s="163">
        <f t="shared" si="49"/>
        <v>-73</v>
      </c>
      <c r="L131" s="163">
        <f t="shared" si="50"/>
        <v>-93</v>
      </c>
      <c r="M131" s="164">
        <f t="shared" si="52"/>
        <v>1.1972003832304763E-4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12104</v>
      </c>
      <c r="D132" s="169">
        <f t="shared" si="53"/>
        <v>12302</v>
      </c>
      <c r="E132" s="169">
        <f t="shared" si="53"/>
        <v>4008</v>
      </c>
      <c r="F132" s="169">
        <f t="shared" si="53"/>
        <v>14018</v>
      </c>
      <c r="G132" s="169">
        <f t="shared" si="53"/>
        <v>9572</v>
      </c>
      <c r="H132" s="169">
        <f t="shared" si="53"/>
        <v>10507</v>
      </c>
      <c r="I132" s="170">
        <f t="shared" si="51"/>
        <v>9.7680735478478997E-2</v>
      </c>
      <c r="J132" s="171">
        <f t="shared" si="48"/>
        <v>-0.14591123394569994</v>
      </c>
      <c r="K132" s="169">
        <f>H132-G132</f>
        <v>935</v>
      </c>
      <c r="L132" s="169">
        <f t="shared" si="50"/>
        <v>-1795</v>
      </c>
      <c r="M132" s="170">
        <f t="shared" si="52"/>
        <v>3.318993252401745E-3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171180</v>
      </c>
      <c r="D134" s="176">
        <v>161488</v>
      </c>
      <c r="E134" s="176">
        <v>24343</v>
      </c>
      <c r="F134" s="176">
        <v>154114</v>
      </c>
      <c r="G134" s="176">
        <v>170708</v>
      </c>
      <c r="H134" s="176">
        <v>177711</v>
      </c>
      <c r="I134" s="177">
        <f>IFERROR(H134/G134-1,"-")</f>
        <v>4.1023267802329233E-2</v>
      </c>
      <c r="J134" s="177">
        <f>IFERROR(H134/D134-1,"-")</f>
        <v>0.10045947686515411</v>
      </c>
      <c r="K134" s="176">
        <f>H134-G134</f>
        <v>7003</v>
      </c>
      <c r="L134" s="176">
        <f>H134-D134</f>
        <v>16223</v>
      </c>
      <c r="M134" s="177">
        <f>H134/H$8</f>
        <v>5.6136062613264162E-2</v>
      </c>
      <c r="N134" s="79"/>
    </row>
    <row r="135" spans="1:14" x14ac:dyDescent="0.25">
      <c r="A135" s="161" t="s">
        <v>96</v>
      </c>
      <c r="B135" s="157" t="s">
        <v>97</v>
      </c>
      <c r="C135" s="158">
        <v>10336</v>
      </c>
      <c r="D135" s="158">
        <v>14688</v>
      </c>
      <c r="E135" s="158">
        <v>9331</v>
      </c>
      <c r="F135" s="158">
        <v>5869</v>
      </c>
      <c r="G135" s="158">
        <v>7638</v>
      </c>
      <c r="H135" s="158">
        <v>11565</v>
      </c>
      <c r="I135" s="159">
        <f>IFERROR(H135/G135-1,"-")</f>
        <v>0.51413982717989004</v>
      </c>
      <c r="J135" s="160">
        <f t="shared" ref="J135:J146" si="54">IFERROR(H135/D135-1,"-")</f>
        <v>-0.21262254901960786</v>
      </c>
      <c r="K135" s="158">
        <f t="shared" ref="K135:K145" si="55">H135-G135</f>
        <v>3927</v>
      </c>
      <c r="L135" s="158">
        <f t="shared" ref="L135:L146" si="56">H135-D135</f>
        <v>-3123</v>
      </c>
      <c r="M135" s="159">
        <f>H135/H$8</f>
        <v>3.6531985308866644E-3</v>
      </c>
      <c r="N135" s="79"/>
    </row>
    <row r="136" spans="1:14" x14ac:dyDescent="0.25">
      <c r="A136" s="161" t="s">
        <v>103</v>
      </c>
      <c r="B136" s="162" t="s">
        <v>103</v>
      </c>
      <c r="C136" s="163">
        <v>136915</v>
      </c>
      <c r="D136" s="163">
        <v>90010</v>
      </c>
      <c r="E136" s="163">
        <v>34399</v>
      </c>
      <c r="F136" s="163">
        <v>51915</v>
      </c>
      <c r="G136" s="163">
        <v>56049</v>
      </c>
      <c r="H136" s="163">
        <v>45454</v>
      </c>
      <c r="I136" s="164">
        <f>IFERROR(H136/G136-1,"-")</f>
        <v>-0.18903102642330816</v>
      </c>
      <c r="J136" s="165">
        <f t="shared" si="54"/>
        <v>-0.49501166537051444</v>
      </c>
      <c r="K136" s="163">
        <f t="shared" si="55"/>
        <v>-10595</v>
      </c>
      <c r="L136" s="163">
        <f t="shared" si="56"/>
        <v>-44556</v>
      </c>
      <c r="M136" s="164">
        <f>H136/H$8</f>
        <v>1.435819161460635E-2</v>
      </c>
      <c r="N136" s="79"/>
    </row>
    <row r="137" spans="1:14" x14ac:dyDescent="0.25">
      <c r="A137" s="161" t="s">
        <v>100</v>
      </c>
      <c r="B137" s="162" t="s">
        <v>100</v>
      </c>
      <c r="C137" s="163">
        <v>56818</v>
      </c>
      <c r="D137" s="163">
        <v>87982</v>
      </c>
      <c r="E137" s="163">
        <v>19349</v>
      </c>
      <c r="F137" s="163">
        <v>41790</v>
      </c>
      <c r="G137" s="163">
        <v>47195</v>
      </c>
      <c r="H137" s="163">
        <v>47041</v>
      </c>
      <c r="I137" s="164">
        <f>IFERROR(H137/G137-1,"-")</f>
        <v>-3.2630575272803997E-3</v>
      </c>
      <c r="J137" s="165">
        <f t="shared" si="54"/>
        <v>-0.46533381828101206</v>
      </c>
      <c r="K137" s="163">
        <f t="shared" si="55"/>
        <v>-154</v>
      </c>
      <c r="L137" s="163">
        <f t="shared" si="56"/>
        <v>-40941</v>
      </c>
      <c r="M137" s="164">
        <f>H137/H$8</f>
        <v>1.4859499532333729E-2</v>
      </c>
      <c r="N137" s="79"/>
    </row>
    <row r="138" spans="1:14" x14ac:dyDescent="0.25">
      <c r="A138" s="161"/>
      <c r="B138" s="157" t="s">
        <v>107</v>
      </c>
      <c r="C138" s="158">
        <v>160844</v>
      </c>
      <c r="D138" s="158">
        <v>146800</v>
      </c>
      <c r="E138" s="158">
        <v>15012</v>
      </c>
      <c r="F138" s="158">
        <v>148245</v>
      </c>
      <c r="G138" s="158">
        <v>163070</v>
      </c>
      <c r="H138" s="158">
        <v>166146</v>
      </c>
      <c r="I138" s="159">
        <f>IFERROR(H138/G138-1,"-")</f>
        <v>1.8863064941436303E-2</v>
      </c>
      <c r="J138" s="160">
        <f t="shared" si="54"/>
        <v>0.13178474114441419</v>
      </c>
      <c r="K138" s="158">
        <f t="shared" si="55"/>
        <v>3076</v>
      </c>
      <c r="L138" s="158">
        <f t="shared" si="56"/>
        <v>19346</v>
      </c>
      <c r="M138" s="159">
        <f>H138/H$8</f>
        <v>5.2482864082377498E-2</v>
      </c>
      <c r="N138" s="79"/>
    </row>
    <row r="139" spans="1:14" s="56" customFormat="1" x14ac:dyDescent="0.25">
      <c r="A139" s="161"/>
      <c r="B139" s="162" t="s">
        <v>110</v>
      </c>
      <c r="C139" s="163">
        <v>87660</v>
      </c>
      <c r="D139" s="163">
        <v>77126</v>
      </c>
      <c r="E139" s="163">
        <v>2708</v>
      </c>
      <c r="F139" s="163">
        <v>74615</v>
      </c>
      <c r="G139" s="163">
        <v>76376</v>
      </c>
      <c r="H139" s="163">
        <v>81903</v>
      </c>
      <c r="I139" s="164">
        <f t="shared" ref="I139:I146" si="57">IFERROR(H139/G139-1,"-")</f>
        <v>7.2365664606682811E-2</v>
      </c>
      <c r="J139" s="165">
        <f t="shared" si="54"/>
        <v>6.1937608588543469E-2</v>
      </c>
      <c r="K139" s="163">
        <f t="shared" si="55"/>
        <v>5527</v>
      </c>
      <c r="L139" s="163">
        <f t="shared" si="56"/>
        <v>4777</v>
      </c>
      <c r="M139" s="164">
        <f t="shared" ref="M139:M146" si="58">H139/H$8</f>
        <v>2.5871847754017335E-2</v>
      </c>
      <c r="N139" s="166"/>
    </row>
    <row r="140" spans="1:14" s="56" customFormat="1" x14ac:dyDescent="0.25">
      <c r="A140" s="161"/>
      <c r="B140" s="162" t="s">
        <v>113</v>
      </c>
      <c r="C140" s="163">
        <v>17354</v>
      </c>
      <c r="D140" s="163">
        <v>11416</v>
      </c>
      <c r="E140" s="163">
        <v>926</v>
      </c>
      <c r="F140" s="163">
        <v>12307</v>
      </c>
      <c r="G140" s="163">
        <v>18958</v>
      </c>
      <c r="H140" s="163">
        <v>17259</v>
      </c>
      <c r="I140" s="164">
        <f t="shared" si="57"/>
        <v>-8.9619158139044197E-2</v>
      </c>
      <c r="J140" s="165">
        <f t="shared" si="54"/>
        <v>0.51182550805886473</v>
      </c>
      <c r="K140" s="163">
        <f t="shared" si="55"/>
        <v>-1699</v>
      </c>
      <c r="L140" s="163">
        <f t="shared" si="56"/>
        <v>5843</v>
      </c>
      <c r="M140" s="164">
        <f t="shared" si="58"/>
        <v>5.4518420617875431E-3</v>
      </c>
      <c r="N140" s="166"/>
    </row>
    <row r="141" spans="1:14" x14ac:dyDescent="0.25">
      <c r="A141" s="161"/>
      <c r="B141" s="162" t="s">
        <v>116</v>
      </c>
      <c r="C141" s="163">
        <v>13224</v>
      </c>
      <c r="D141" s="163">
        <v>12991</v>
      </c>
      <c r="E141" s="163">
        <v>5235</v>
      </c>
      <c r="F141" s="163">
        <v>17416</v>
      </c>
      <c r="G141" s="163">
        <v>15664</v>
      </c>
      <c r="H141" s="163">
        <v>17244</v>
      </c>
      <c r="I141" s="164">
        <f t="shared" si="57"/>
        <v>0.1008682328907049</v>
      </c>
      <c r="J141" s="165">
        <f t="shared" si="54"/>
        <v>0.3273804941882843</v>
      </c>
      <c r="K141" s="163">
        <f t="shared" si="55"/>
        <v>1580</v>
      </c>
      <c r="L141" s="163">
        <f t="shared" si="56"/>
        <v>4253</v>
      </c>
      <c r="M141" s="164">
        <f t="shared" si="58"/>
        <v>5.4471038016956023E-3</v>
      </c>
      <c r="N141" s="79"/>
    </row>
    <row r="142" spans="1:14" x14ac:dyDescent="0.25">
      <c r="A142" s="161"/>
      <c r="B142" s="162" t="s">
        <v>123</v>
      </c>
      <c r="C142" s="163">
        <v>2574</v>
      </c>
      <c r="D142" s="163">
        <v>2824</v>
      </c>
      <c r="E142" s="163">
        <v>87</v>
      </c>
      <c r="F142" s="163">
        <v>4458</v>
      </c>
      <c r="G142" s="163">
        <v>7404</v>
      </c>
      <c r="H142" s="163">
        <v>5114</v>
      </c>
      <c r="I142" s="164">
        <f t="shared" si="57"/>
        <v>-0.3092922744462453</v>
      </c>
      <c r="J142" s="165">
        <f t="shared" si="54"/>
        <v>0.81090651558073645</v>
      </c>
      <c r="K142" s="163">
        <f t="shared" si="55"/>
        <v>-2290</v>
      </c>
      <c r="L142" s="163">
        <f t="shared" si="56"/>
        <v>2290</v>
      </c>
      <c r="M142" s="164">
        <f t="shared" si="58"/>
        <v>1.6154308073458195E-3</v>
      </c>
      <c r="N142" s="79"/>
    </row>
    <row r="143" spans="1:14" x14ac:dyDescent="0.25">
      <c r="A143" s="161"/>
      <c r="B143" s="162" t="s">
        <v>119</v>
      </c>
      <c r="C143" s="163">
        <v>3105</v>
      </c>
      <c r="D143" s="163">
        <v>2405</v>
      </c>
      <c r="E143" s="163">
        <v>641</v>
      </c>
      <c r="F143" s="163">
        <v>2416</v>
      </c>
      <c r="G143" s="163">
        <v>3994</v>
      </c>
      <c r="H143" s="163">
        <v>2226</v>
      </c>
      <c r="I143" s="164">
        <f t="shared" si="57"/>
        <v>-0.44266399599399098</v>
      </c>
      <c r="J143" s="165">
        <f t="shared" si="54"/>
        <v>-7.4428274428274377E-2</v>
      </c>
      <c r="K143" s="163">
        <f t="shared" si="55"/>
        <v>-1768</v>
      </c>
      <c r="L143" s="163">
        <f t="shared" si="56"/>
        <v>-179</v>
      </c>
      <c r="M143" s="164">
        <f t="shared" si="58"/>
        <v>7.0315779764407388E-4</v>
      </c>
      <c r="N143" s="79"/>
    </row>
    <row r="144" spans="1:14" x14ac:dyDescent="0.25">
      <c r="A144" s="161"/>
      <c r="B144" s="162" t="s">
        <v>128</v>
      </c>
      <c r="C144" s="163">
        <v>398</v>
      </c>
      <c r="D144" s="163">
        <v>1656</v>
      </c>
      <c r="E144" s="163">
        <v>3</v>
      </c>
      <c r="F144" s="163">
        <v>539</v>
      </c>
      <c r="G144" s="163">
        <v>545</v>
      </c>
      <c r="H144" s="163">
        <v>1114</v>
      </c>
      <c r="I144" s="164">
        <f t="shared" si="57"/>
        <v>1.0440366972477064</v>
      </c>
      <c r="J144" s="165">
        <f t="shared" si="54"/>
        <v>-0.32729468599033817</v>
      </c>
      <c r="K144" s="163">
        <f t="shared" si="55"/>
        <v>569</v>
      </c>
      <c r="L144" s="163">
        <f t="shared" si="56"/>
        <v>-542</v>
      </c>
      <c r="M144" s="164">
        <f t="shared" si="58"/>
        <v>3.5189478282816639E-4</v>
      </c>
      <c r="N144" s="79"/>
    </row>
    <row r="145" spans="1:14" x14ac:dyDescent="0.25">
      <c r="A145" s="161" t="s">
        <v>144</v>
      </c>
      <c r="B145" s="162" t="s">
        <v>131</v>
      </c>
      <c r="C145" s="163">
        <v>2721</v>
      </c>
      <c r="D145" s="163">
        <v>1637</v>
      </c>
      <c r="E145" s="163">
        <v>331</v>
      </c>
      <c r="F145" s="163">
        <v>612</v>
      </c>
      <c r="G145" s="163">
        <v>560</v>
      </c>
      <c r="H145" s="163">
        <v>1129</v>
      </c>
      <c r="I145" s="164">
        <f t="shared" si="57"/>
        <v>1.0160714285714287</v>
      </c>
      <c r="J145" s="165">
        <f t="shared" si="54"/>
        <v>-0.3103237629810629</v>
      </c>
      <c r="K145" s="163">
        <f t="shared" si="55"/>
        <v>569</v>
      </c>
      <c r="L145" s="163">
        <f t="shared" si="56"/>
        <v>-508</v>
      </c>
      <c r="M145" s="164">
        <f t="shared" si="58"/>
        <v>3.5663304292010754E-4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33808</v>
      </c>
      <c r="D146" s="169">
        <f t="shared" si="59"/>
        <v>36745</v>
      </c>
      <c r="E146" s="169">
        <f t="shared" si="59"/>
        <v>5081</v>
      </c>
      <c r="F146" s="169">
        <f t="shared" si="59"/>
        <v>35882</v>
      </c>
      <c r="G146" s="169">
        <f t="shared" si="59"/>
        <v>39569</v>
      </c>
      <c r="H146" s="169">
        <f t="shared" si="59"/>
        <v>40157</v>
      </c>
      <c r="I146" s="170">
        <f t="shared" si="57"/>
        <v>1.4860117768960457E-2</v>
      </c>
      <c r="J146" s="171">
        <f t="shared" si="54"/>
        <v>9.2856170907606561E-2</v>
      </c>
      <c r="K146" s="169">
        <f>H146-G146</f>
        <v>588</v>
      </c>
      <c r="L146" s="169">
        <f t="shared" si="56"/>
        <v>3412</v>
      </c>
      <c r="M146" s="170">
        <f t="shared" si="58"/>
        <v>1.2684954034138848E-2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61529</v>
      </c>
      <c r="D148" s="176">
        <v>52497</v>
      </c>
      <c r="E148" s="176">
        <v>6958</v>
      </c>
      <c r="F148" s="176">
        <v>49304</v>
      </c>
      <c r="G148" s="176">
        <v>57291</v>
      </c>
      <c r="H148" s="176">
        <v>57597</v>
      </c>
      <c r="I148" s="177">
        <f>IFERROR(H148/G148-1,"-")</f>
        <v>5.3411530606901625E-3</v>
      </c>
      <c r="J148" s="177">
        <f>IFERROR(H148/D148-1,"-")</f>
        <v>9.714840848048456E-2</v>
      </c>
      <c r="K148" s="176">
        <f>H148-G148</f>
        <v>306</v>
      </c>
      <c r="L148" s="176">
        <f>H148-D148</f>
        <v>5100</v>
      </c>
      <c r="M148" s="177">
        <f>H148/H$8</f>
        <v>1.8193971101035815E-2</v>
      </c>
      <c r="N148" s="79"/>
    </row>
    <row r="149" spans="1:14" x14ac:dyDescent="0.25">
      <c r="A149" s="161" t="s">
        <v>96</v>
      </c>
      <c r="B149" s="157" t="s">
        <v>97</v>
      </c>
      <c r="C149" s="158">
        <v>20692</v>
      </c>
      <c r="D149" s="158">
        <v>22852</v>
      </c>
      <c r="E149" s="158">
        <v>4573</v>
      </c>
      <c r="F149" s="158">
        <v>23106</v>
      </c>
      <c r="G149" s="158">
        <v>20408</v>
      </c>
      <c r="H149" s="158">
        <v>21711</v>
      </c>
      <c r="I149" s="159">
        <f>IFERROR(H149/G149-1,"-")</f>
        <v>6.3847510780086214E-2</v>
      </c>
      <c r="J149" s="160">
        <f t="shared" ref="J149:J160" si="60">IFERROR(H149/D149-1,"-")</f>
        <v>-4.992998424645545E-2</v>
      </c>
      <c r="K149" s="158">
        <f t="shared" ref="K149:K159" si="61">H149-G149</f>
        <v>1303</v>
      </c>
      <c r="L149" s="158">
        <f t="shared" ref="L149:L160" si="62">H149-D149</f>
        <v>-1141</v>
      </c>
      <c r="M149" s="159">
        <f>H149/H$8</f>
        <v>6.8581576570756909E-3</v>
      </c>
      <c r="N149" s="79"/>
    </row>
    <row r="150" spans="1:14" x14ac:dyDescent="0.25">
      <c r="A150" s="161" t="s">
        <v>103</v>
      </c>
      <c r="B150" s="162" t="s">
        <v>103</v>
      </c>
      <c r="C150" s="163">
        <v>95301</v>
      </c>
      <c r="D150" s="163">
        <v>96513</v>
      </c>
      <c r="E150" s="163">
        <v>34406</v>
      </c>
      <c r="F150" s="163">
        <v>128107</v>
      </c>
      <c r="G150" s="163">
        <v>179358</v>
      </c>
      <c r="H150" s="163">
        <v>156139</v>
      </c>
      <c r="I150" s="164">
        <f>IFERROR(H150/G150-1,"-")</f>
        <v>-0.12945617145597077</v>
      </c>
      <c r="J150" s="165">
        <f t="shared" si="60"/>
        <v>0.61780278304477121</v>
      </c>
      <c r="K150" s="163">
        <f t="shared" si="61"/>
        <v>-23219</v>
      </c>
      <c r="L150" s="163">
        <f t="shared" si="62"/>
        <v>59626</v>
      </c>
      <c r="M150" s="164">
        <f>H150/H$8</f>
        <v>4.9321812833040456E-2</v>
      </c>
      <c r="N150" s="79"/>
    </row>
    <row r="151" spans="1:14" x14ac:dyDescent="0.25">
      <c r="A151" s="161" t="s">
        <v>100</v>
      </c>
      <c r="B151" s="162" t="s">
        <v>100</v>
      </c>
      <c r="C151" s="163">
        <v>127627</v>
      </c>
      <c r="D151" s="163">
        <v>126353</v>
      </c>
      <c r="E151" s="163">
        <v>42277</v>
      </c>
      <c r="F151" s="163">
        <v>82488</v>
      </c>
      <c r="G151" s="163">
        <v>78315</v>
      </c>
      <c r="H151" s="163">
        <v>82396</v>
      </c>
      <c r="I151" s="164">
        <f>IFERROR(H151/G151-1,"-")</f>
        <v>5.2110068313860669E-2</v>
      </c>
      <c r="J151" s="165">
        <f t="shared" si="60"/>
        <v>-0.34789043394300101</v>
      </c>
      <c r="K151" s="163">
        <f t="shared" si="61"/>
        <v>4081</v>
      </c>
      <c r="L151" s="163">
        <f t="shared" si="62"/>
        <v>-43957</v>
      </c>
      <c r="M151" s="164">
        <f>H151/H$8</f>
        <v>2.6027578569039134E-2</v>
      </c>
      <c r="N151" s="79"/>
    </row>
    <row r="152" spans="1:14" x14ac:dyDescent="0.25">
      <c r="A152" s="161"/>
      <c r="B152" s="157" t="s">
        <v>107</v>
      </c>
      <c r="C152" s="158">
        <v>40837</v>
      </c>
      <c r="D152" s="158">
        <v>29645</v>
      </c>
      <c r="E152" s="158">
        <v>2385</v>
      </c>
      <c r="F152" s="158">
        <v>26198</v>
      </c>
      <c r="G152" s="158">
        <v>36883</v>
      </c>
      <c r="H152" s="158">
        <v>35886</v>
      </c>
      <c r="I152" s="159">
        <f>IFERROR(H152/G152-1,"-")</f>
        <v>-2.7031423691131429E-2</v>
      </c>
      <c r="J152" s="160">
        <f t="shared" si="60"/>
        <v>0.21052454039467028</v>
      </c>
      <c r="K152" s="158">
        <f t="shared" si="61"/>
        <v>-997</v>
      </c>
      <c r="L152" s="158">
        <f t="shared" si="62"/>
        <v>6241</v>
      </c>
      <c r="M152" s="159">
        <f>H152/H$8</f>
        <v>1.1335813443960124E-2</v>
      </c>
      <c r="N152" s="79"/>
    </row>
    <row r="153" spans="1:14" s="56" customFormat="1" x14ac:dyDescent="0.25">
      <c r="A153" s="161"/>
      <c r="B153" s="162" t="s">
        <v>110</v>
      </c>
      <c r="C153" s="163">
        <v>9240</v>
      </c>
      <c r="D153" s="163">
        <v>4299</v>
      </c>
      <c r="E153" s="163">
        <v>230</v>
      </c>
      <c r="F153" s="163">
        <v>8549</v>
      </c>
      <c r="G153" s="163">
        <v>11323</v>
      </c>
      <c r="H153" s="163">
        <v>7760</v>
      </c>
      <c r="I153" s="164">
        <f t="shared" ref="I153:I160" si="63">IFERROR(H153/G153-1,"-")</f>
        <v>-0.31466925726397599</v>
      </c>
      <c r="J153" s="165">
        <f t="shared" si="60"/>
        <v>0.80507094673179802</v>
      </c>
      <c r="K153" s="163">
        <f t="shared" si="61"/>
        <v>-3563</v>
      </c>
      <c r="L153" s="163">
        <f t="shared" si="62"/>
        <v>3461</v>
      </c>
      <c r="M153" s="164">
        <f t="shared" ref="M153:M160" si="64">H153/H$8</f>
        <v>2.4512598875642468E-3</v>
      </c>
      <c r="N153" s="166"/>
    </row>
    <row r="154" spans="1:14" s="56" customFormat="1" x14ac:dyDescent="0.25">
      <c r="A154" s="161"/>
      <c r="B154" s="162" t="s">
        <v>113</v>
      </c>
      <c r="C154" s="163">
        <v>13852</v>
      </c>
      <c r="D154" s="163">
        <v>11397</v>
      </c>
      <c r="E154" s="163">
        <v>126</v>
      </c>
      <c r="F154" s="163">
        <v>7099</v>
      </c>
      <c r="G154" s="163">
        <v>8963</v>
      </c>
      <c r="H154" s="163">
        <v>8193</v>
      </c>
      <c r="I154" s="164">
        <f t="shared" si="63"/>
        <v>-8.590873591431436E-2</v>
      </c>
      <c r="J154" s="165">
        <f t="shared" si="60"/>
        <v>-0.28112661226638591</v>
      </c>
      <c r="K154" s="163">
        <f t="shared" si="61"/>
        <v>-770</v>
      </c>
      <c r="L154" s="163">
        <f t="shared" si="62"/>
        <v>-3204</v>
      </c>
      <c r="M154" s="164">
        <f t="shared" si="64"/>
        <v>2.5880376622182829E-3</v>
      </c>
      <c r="N154" s="166"/>
    </row>
    <row r="155" spans="1:14" x14ac:dyDescent="0.25">
      <c r="A155" s="161"/>
      <c r="B155" s="162" t="s">
        <v>116</v>
      </c>
      <c r="C155" s="163">
        <v>7695</v>
      </c>
      <c r="D155" s="163">
        <v>5006</v>
      </c>
      <c r="E155" s="163">
        <v>165</v>
      </c>
      <c r="F155" s="163">
        <v>2990</v>
      </c>
      <c r="G155" s="163">
        <v>6221</v>
      </c>
      <c r="H155" s="163">
        <v>9164</v>
      </c>
      <c r="I155" s="164">
        <f t="shared" si="63"/>
        <v>0.47307506831699087</v>
      </c>
      <c r="J155" s="165">
        <f t="shared" si="60"/>
        <v>0.83060327606871764</v>
      </c>
      <c r="K155" s="163">
        <f t="shared" si="61"/>
        <v>2943</v>
      </c>
      <c r="L155" s="163">
        <f t="shared" si="62"/>
        <v>4158</v>
      </c>
      <c r="M155" s="164">
        <f t="shared" si="64"/>
        <v>2.894761032169943E-3</v>
      </c>
      <c r="N155" s="79"/>
    </row>
    <row r="156" spans="1:14" x14ac:dyDescent="0.25">
      <c r="A156" s="161"/>
      <c r="B156" s="162" t="s">
        <v>123</v>
      </c>
      <c r="C156" s="163">
        <v>723</v>
      </c>
      <c r="D156" s="163">
        <v>827</v>
      </c>
      <c r="E156" s="163">
        <v>5</v>
      </c>
      <c r="F156" s="163">
        <v>866</v>
      </c>
      <c r="G156" s="163">
        <v>1217</v>
      </c>
      <c r="H156" s="163">
        <v>1519</v>
      </c>
      <c r="I156" s="164">
        <f t="shared" si="63"/>
        <v>0.24815119145439613</v>
      </c>
      <c r="J156" s="165">
        <f t="shared" si="60"/>
        <v>0.83675937122128174</v>
      </c>
      <c r="K156" s="163">
        <f t="shared" si="61"/>
        <v>302</v>
      </c>
      <c r="L156" s="163">
        <f t="shared" si="62"/>
        <v>692</v>
      </c>
      <c r="M156" s="164">
        <f t="shared" si="64"/>
        <v>4.7982780531057875E-4</v>
      </c>
      <c r="N156" s="79"/>
    </row>
    <row r="157" spans="1:14" x14ac:dyDescent="0.25">
      <c r="A157" s="161"/>
      <c r="B157" s="162" t="s">
        <v>119</v>
      </c>
      <c r="C157" s="163">
        <v>2228</v>
      </c>
      <c r="D157" s="163">
        <v>727</v>
      </c>
      <c r="E157" s="163">
        <v>730</v>
      </c>
      <c r="F157" s="163">
        <v>1997</v>
      </c>
      <c r="G157" s="163">
        <v>1491</v>
      </c>
      <c r="H157" s="163">
        <v>1446</v>
      </c>
      <c r="I157" s="164">
        <f t="shared" si="63"/>
        <v>-3.0181086519114664E-2</v>
      </c>
      <c r="J157" s="165">
        <f t="shared" si="60"/>
        <v>0.9889958734525448</v>
      </c>
      <c r="K157" s="163">
        <f t="shared" si="61"/>
        <v>-45</v>
      </c>
      <c r="L157" s="163">
        <f t="shared" si="62"/>
        <v>719</v>
      </c>
      <c r="M157" s="164">
        <f t="shared" si="64"/>
        <v>4.5676827286313159E-4</v>
      </c>
      <c r="N157" s="79"/>
    </row>
    <row r="158" spans="1:14" x14ac:dyDescent="0.25">
      <c r="A158" s="161"/>
      <c r="B158" s="162" t="s">
        <v>128</v>
      </c>
      <c r="C158" s="163">
        <v>54</v>
      </c>
      <c r="D158" s="163">
        <v>66</v>
      </c>
      <c r="E158" s="163">
        <v>6</v>
      </c>
      <c r="F158" s="163">
        <v>126</v>
      </c>
      <c r="G158" s="163">
        <v>110</v>
      </c>
      <c r="H158" s="163">
        <v>37</v>
      </c>
      <c r="I158" s="164">
        <f t="shared" si="63"/>
        <v>-0.66363636363636358</v>
      </c>
      <c r="J158" s="165">
        <f t="shared" si="60"/>
        <v>-0.43939393939393945</v>
      </c>
      <c r="K158" s="163">
        <f t="shared" si="61"/>
        <v>-73</v>
      </c>
      <c r="L158" s="163">
        <f t="shared" si="62"/>
        <v>-29</v>
      </c>
      <c r="M158" s="164">
        <f t="shared" si="64"/>
        <v>1.1687708226788291E-5</v>
      </c>
      <c r="N158" s="79"/>
    </row>
    <row r="159" spans="1:14" x14ac:dyDescent="0.25">
      <c r="A159" s="161" t="s">
        <v>144</v>
      </c>
      <c r="B159" s="162" t="s">
        <v>131</v>
      </c>
      <c r="C159" s="163">
        <v>232</v>
      </c>
      <c r="D159" s="163">
        <v>329</v>
      </c>
      <c r="E159" s="163">
        <v>8</v>
      </c>
      <c r="F159" s="163">
        <v>155</v>
      </c>
      <c r="G159" s="163">
        <v>344</v>
      </c>
      <c r="H159" s="163">
        <v>221</v>
      </c>
      <c r="I159" s="164">
        <f t="shared" si="63"/>
        <v>-0.35755813953488369</v>
      </c>
      <c r="J159" s="165">
        <f t="shared" si="60"/>
        <v>-0.32826747720364746</v>
      </c>
      <c r="K159" s="163">
        <f t="shared" si="61"/>
        <v>-123</v>
      </c>
      <c r="L159" s="163">
        <f t="shared" si="62"/>
        <v>-108</v>
      </c>
      <c r="M159" s="164">
        <f t="shared" si="64"/>
        <v>6.9810365354600331E-5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6813</v>
      </c>
      <c r="D160" s="169">
        <f t="shared" si="65"/>
        <v>6994</v>
      </c>
      <c r="E160" s="169">
        <f t="shared" si="65"/>
        <v>1115</v>
      </c>
      <c r="F160" s="169">
        <f t="shared" si="65"/>
        <v>4416</v>
      </c>
      <c r="G160" s="169">
        <f t="shared" si="65"/>
        <v>7214</v>
      </c>
      <c r="H160" s="169">
        <f t="shared" si="65"/>
        <v>7546</v>
      </c>
      <c r="I160" s="170">
        <f t="shared" si="63"/>
        <v>4.6021624618796775E-2</v>
      </c>
      <c r="J160" s="171">
        <f t="shared" si="60"/>
        <v>7.8924792679439415E-2</v>
      </c>
      <c r="K160" s="169">
        <f>H160-G160</f>
        <v>332</v>
      </c>
      <c r="L160" s="169">
        <f t="shared" si="62"/>
        <v>552</v>
      </c>
      <c r="M160" s="170">
        <f t="shared" si="64"/>
        <v>2.3836607102525526E-3</v>
      </c>
      <c r="N160" s="79"/>
    </row>
    <row r="161" spans="1:16" ht="6" customHeight="1" x14ac:dyDescent="0.25">
      <c r="A161" s="161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1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EC07-2418-4C64-B096-96D5777209FF}">
  <sheetPr>
    <tabColor rgb="FFF29140"/>
    <pageSetUpPr fitToPage="1"/>
  </sheetPr>
  <dimension ref="A1:P162"/>
  <sheetViews>
    <sheetView showGridLines="0" workbookViewId="0">
      <selection activeCell="N27" sqref="N27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ht="6" customHeight="1" x14ac:dyDescent="0.25"/>
    <row r="5" spans="1:14" ht="15.75" x14ac:dyDescent="0.25">
      <c r="B5" s="143"/>
      <c r="C5" s="302" t="s">
        <v>43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4" s="144" customFormat="1" ht="72" customHeight="1" x14ac:dyDescent="0.25">
      <c r="B6" s="145"/>
      <c r="C6" s="172" t="s">
        <v>263</v>
      </c>
      <c r="D6" s="172" t="s">
        <v>264</v>
      </c>
      <c r="E6" s="172" t="s">
        <v>265</v>
      </c>
      <c r="F6" s="172" t="s">
        <v>266</v>
      </c>
      <c r="G6" s="172" t="s">
        <v>267</v>
      </c>
      <c r="H6" s="172" t="s">
        <v>268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28920569</v>
      </c>
      <c r="D8" s="176">
        <v>28427477</v>
      </c>
      <c r="E8" s="176">
        <v>9315912</v>
      </c>
      <c r="F8" s="176">
        <v>25825446</v>
      </c>
      <c r="G8" s="176">
        <v>28612657</v>
      </c>
      <c r="H8" s="176">
        <v>30210542</v>
      </c>
      <c r="I8" s="177">
        <f>IFERROR(H8/G8-1,"-")</f>
        <v>5.58453903809073E-2</v>
      </c>
      <c r="J8" s="177">
        <f>IFERROR(H8/D8-1,"-")</f>
        <v>6.2723294086211023E-2</v>
      </c>
      <c r="K8" s="176">
        <f>H8-G8</f>
        <v>1597885</v>
      </c>
      <c r="L8" s="176">
        <f>H8-D8</f>
        <v>1783065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4075248</v>
      </c>
      <c r="D9" s="158">
        <v>4035857</v>
      </c>
      <c r="E9" s="158">
        <v>1512350</v>
      </c>
      <c r="F9" s="158">
        <v>3575173</v>
      </c>
      <c r="G9" s="158">
        <v>3738561</v>
      </c>
      <c r="H9" s="158">
        <v>3694044</v>
      </c>
      <c r="I9" s="159">
        <f>IFERROR(H9/G9-1,"-")</f>
        <v>-1.1907522707266249E-2</v>
      </c>
      <c r="J9" s="160">
        <f t="shared" ref="J9:J20" si="0">IFERROR(H9/D9-1,"-")</f>
        <v>-8.4694031527876246E-2</v>
      </c>
      <c r="K9" s="158">
        <f t="shared" ref="K9:K19" si="1">H9-G9</f>
        <v>-44517</v>
      </c>
      <c r="L9" s="158">
        <f t="shared" ref="L9:L20" si="2">H9-D9</f>
        <v>-341813</v>
      </c>
      <c r="M9" s="159">
        <f>H9/H$8</f>
        <v>0.12227665428842686</v>
      </c>
      <c r="N9" s="79"/>
    </row>
    <row r="10" spans="1:14" x14ac:dyDescent="0.25">
      <c r="A10" s="161" t="s">
        <v>103</v>
      </c>
      <c r="B10" s="162" t="s">
        <v>103</v>
      </c>
      <c r="C10" s="163">
        <v>1267408</v>
      </c>
      <c r="D10" s="163">
        <v>1155368</v>
      </c>
      <c r="E10" s="163">
        <v>490250</v>
      </c>
      <c r="F10" s="163">
        <v>1054198</v>
      </c>
      <c r="G10" s="163">
        <v>1156630</v>
      </c>
      <c r="H10" s="163">
        <v>1172318</v>
      </c>
      <c r="I10" s="164">
        <f>IFERROR(H10/G10-1,"-")</f>
        <v>1.3563542360132352E-2</v>
      </c>
      <c r="J10" s="165">
        <f t="shared" si="0"/>
        <v>1.4670650390178785E-2</v>
      </c>
      <c r="K10" s="163">
        <f t="shared" si="1"/>
        <v>15688</v>
      </c>
      <c r="L10" s="163">
        <f t="shared" si="2"/>
        <v>16950</v>
      </c>
      <c r="M10" s="164">
        <f>H10/H$8</f>
        <v>3.8804931073398156E-2</v>
      </c>
      <c r="N10" s="79"/>
    </row>
    <row r="11" spans="1:14" x14ac:dyDescent="0.25">
      <c r="A11" s="161" t="s">
        <v>100</v>
      </c>
      <c r="B11" s="162" t="s">
        <v>100</v>
      </c>
      <c r="C11" s="163">
        <v>2807840</v>
      </c>
      <c r="D11" s="163">
        <v>2880489</v>
      </c>
      <c r="E11" s="163">
        <v>1022100</v>
      </c>
      <c r="F11" s="163">
        <v>2520975</v>
      </c>
      <c r="G11" s="163">
        <v>2581931</v>
      </c>
      <c r="H11" s="163">
        <v>2521726</v>
      </c>
      <c r="I11" s="164">
        <f>IFERROR(H11/G11-1,"-")</f>
        <v>-2.3317819105158066E-2</v>
      </c>
      <c r="J11" s="165">
        <f t="shared" si="0"/>
        <v>-0.1245493386713159</v>
      </c>
      <c r="K11" s="163">
        <f t="shared" si="1"/>
        <v>-60205</v>
      </c>
      <c r="L11" s="163">
        <f t="shared" si="2"/>
        <v>-358763</v>
      </c>
      <c r="M11" s="164">
        <f>H11/H$8</f>
        <v>8.3471723215028715E-2</v>
      </c>
      <c r="N11" s="79"/>
    </row>
    <row r="12" spans="1:14" x14ac:dyDescent="0.25">
      <c r="A12" s="1"/>
      <c r="B12" s="157" t="s">
        <v>107</v>
      </c>
      <c r="C12" s="158">
        <v>24845321</v>
      </c>
      <c r="D12" s="158">
        <v>24391620</v>
      </c>
      <c r="E12" s="158">
        <v>7803562</v>
      </c>
      <c r="F12" s="158">
        <v>22250273</v>
      </c>
      <c r="G12" s="158">
        <v>24874096</v>
      </c>
      <c r="H12" s="158">
        <v>26516498</v>
      </c>
      <c r="I12" s="159">
        <f>IFERROR(H12/G12-1,"-")</f>
        <v>6.6028610647800079E-2</v>
      </c>
      <c r="J12" s="160">
        <f t="shared" si="0"/>
        <v>8.7115082967019086E-2</v>
      </c>
      <c r="K12" s="158">
        <f t="shared" si="1"/>
        <v>1642402</v>
      </c>
      <c r="L12" s="158">
        <f t="shared" si="2"/>
        <v>2124878</v>
      </c>
      <c r="M12" s="159">
        <f>H12/H$8</f>
        <v>0.87772334571157318</v>
      </c>
      <c r="N12" s="79"/>
    </row>
    <row r="13" spans="1:14" s="56" customFormat="1" x14ac:dyDescent="0.25">
      <c r="A13" s="161"/>
      <c r="B13" s="162" t="s">
        <v>110</v>
      </c>
      <c r="C13" s="163">
        <v>10876985</v>
      </c>
      <c r="D13" s="163">
        <v>11186887</v>
      </c>
      <c r="E13" s="163">
        <v>3001948</v>
      </c>
      <c r="F13" s="163">
        <v>10615397</v>
      </c>
      <c r="G13" s="163">
        <v>11675069</v>
      </c>
      <c r="H13" s="163">
        <v>12500229</v>
      </c>
      <c r="I13" s="164">
        <f t="shared" ref="I13:I20" si="3">IFERROR(H13/G13-1,"-")</f>
        <v>7.0677098353765677E-2</v>
      </c>
      <c r="J13" s="165">
        <f t="shared" si="0"/>
        <v>0.11740013106416458</v>
      </c>
      <c r="K13" s="163">
        <f t="shared" si="1"/>
        <v>825160</v>
      </c>
      <c r="L13" s="163">
        <f t="shared" si="2"/>
        <v>1313342</v>
      </c>
      <c r="M13" s="164">
        <f t="shared" ref="M13:M20" si="4">H13/H$8</f>
        <v>0.41377043152684911</v>
      </c>
      <c r="N13" s="166"/>
    </row>
    <row r="14" spans="1:14" s="56" customFormat="1" x14ac:dyDescent="0.25">
      <c r="A14" s="161"/>
      <c r="B14" s="162" t="s">
        <v>113</v>
      </c>
      <c r="C14" s="163">
        <v>4246868</v>
      </c>
      <c r="D14" s="163">
        <v>3609232</v>
      </c>
      <c r="E14" s="163">
        <v>1160708</v>
      </c>
      <c r="F14" s="163">
        <v>2470654</v>
      </c>
      <c r="G14" s="163">
        <v>2832520</v>
      </c>
      <c r="H14" s="163">
        <v>2982992</v>
      </c>
      <c r="I14" s="164">
        <f t="shared" si="3"/>
        <v>5.3123014135822544E-2</v>
      </c>
      <c r="J14" s="165">
        <f t="shared" si="0"/>
        <v>-0.17351059726833851</v>
      </c>
      <c r="K14" s="163">
        <f t="shared" si="1"/>
        <v>150472</v>
      </c>
      <c r="L14" s="163">
        <f t="shared" si="2"/>
        <v>-626240</v>
      </c>
      <c r="M14" s="164">
        <f t="shared" si="4"/>
        <v>9.874010204782159E-2</v>
      </c>
      <c r="N14" s="166"/>
    </row>
    <row r="15" spans="1:14" x14ac:dyDescent="0.25">
      <c r="A15" s="161"/>
      <c r="B15" s="162" t="s">
        <v>116</v>
      </c>
      <c r="C15" s="163">
        <v>1007203</v>
      </c>
      <c r="D15" s="163">
        <v>1030606</v>
      </c>
      <c r="E15" s="163">
        <v>359040</v>
      </c>
      <c r="F15" s="163">
        <v>1072113</v>
      </c>
      <c r="G15" s="163">
        <v>1296269</v>
      </c>
      <c r="H15" s="163">
        <v>1376511</v>
      </c>
      <c r="I15" s="164">
        <f t="shared" si="3"/>
        <v>6.190227491361755E-2</v>
      </c>
      <c r="J15" s="165">
        <f t="shared" si="0"/>
        <v>0.3356326277937447</v>
      </c>
      <c r="K15" s="163">
        <f t="shared" si="1"/>
        <v>80242</v>
      </c>
      <c r="L15" s="163">
        <f t="shared" si="2"/>
        <v>345905</v>
      </c>
      <c r="M15" s="164">
        <f t="shared" si="4"/>
        <v>4.5563929306531477E-2</v>
      </c>
      <c r="N15" s="79"/>
    </row>
    <row r="16" spans="1:14" x14ac:dyDescent="0.25">
      <c r="A16" s="161"/>
      <c r="B16" s="162" t="s">
        <v>123</v>
      </c>
      <c r="C16" s="163">
        <v>1036604</v>
      </c>
      <c r="D16" s="163">
        <v>962157</v>
      </c>
      <c r="E16" s="163">
        <v>282778</v>
      </c>
      <c r="F16" s="163">
        <v>1110628</v>
      </c>
      <c r="G16" s="163">
        <v>1119405</v>
      </c>
      <c r="H16" s="163">
        <v>1166775</v>
      </c>
      <c r="I16" s="164">
        <f t="shared" si="3"/>
        <v>4.2317123829177072E-2</v>
      </c>
      <c r="J16" s="165">
        <f t="shared" si="0"/>
        <v>0.21266591626938225</v>
      </c>
      <c r="K16" s="163">
        <f t="shared" si="1"/>
        <v>47370</v>
      </c>
      <c r="L16" s="163">
        <f t="shared" si="2"/>
        <v>204618</v>
      </c>
      <c r="M16" s="164">
        <f t="shared" si="4"/>
        <v>3.8621452074577144E-2</v>
      </c>
      <c r="N16" s="79"/>
    </row>
    <row r="17" spans="1:14" x14ac:dyDescent="0.25">
      <c r="A17" s="161"/>
      <c r="B17" s="162" t="s">
        <v>119</v>
      </c>
      <c r="C17" s="163">
        <v>916535</v>
      </c>
      <c r="D17" s="163">
        <v>883964</v>
      </c>
      <c r="E17" s="163">
        <v>409476</v>
      </c>
      <c r="F17" s="163">
        <v>914694</v>
      </c>
      <c r="G17" s="163">
        <v>951216</v>
      </c>
      <c r="H17" s="163">
        <v>983481</v>
      </c>
      <c r="I17" s="164">
        <f t="shared" si="3"/>
        <v>3.391974062673464E-2</v>
      </c>
      <c r="J17" s="165">
        <f t="shared" si="0"/>
        <v>0.11258037657642173</v>
      </c>
      <c r="K17" s="163">
        <f t="shared" si="1"/>
        <v>32265</v>
      </c>
      <c r="L17" s="163">
        <f t="shared" si="2"/>
        <v>99517</v>
      </c>
      <c r="M17" s="164">
        <f t="shared" si="4"/>
        <v>3.2554232227942154E-2</v>
      </c>
      <c r="N17" s="79"/>
    </row>
    <row r="18" spans="1:14" x14ac:dyDescent="0.25">
      <c r="A18" s="161"/>
      <c r="B18" s="162" t="s">
        <v>128</v>
      </c>
      <c r="C18" s="163">
        <v>426822</v>
      </c>
      <c r="D18" s="163">
        <v>456341</v>
      </c>
      <c r="E18" s="163">
        <v>240272</v>
      </c>
      <c r="F18" s="163">
        <v>349565</v>
      </c>
      <c r="G18" s="163">
        <v>398489</v>
      </c>
      <c r="H18" s="163">
        <v>383984</v>
      </c>
      <c r="I18" s="164">
        <f t="shared" si="3"/>
        <v>-3.6400001003791815E-2</v>
      </c>
      <c r="J18" s="165">
        <f t="shared" si="0"/>
        <v>-0.15855906000118336</v>
      </c>
      <c r="K18" s="163">
        <f t="shared" si="1"/>
        <v>-14505</v>
      </c>
      <c r="L18" s="163">
        <f t="shared" si="2"/>
        <v>-72357</v>
      </c>
      <c r="M18" s="164">
        <f t="shared" si="4"/>
        <v>1.2710265178294385E-2</v>
      </c>
      <c r="N18" s="79"/>
    </row>
    <row r="19" spans="1:14" x14ac:dyDescent="0.25">
      <c r="A19" s="161" t="s">
        <v>144</v>
      </c>
      <c r="B19" s="162" t="s">
        <v>131</v>
      </c>
      <c r="C19" s="163">
        <v>673748</v>
      </c>
      <c r="D19" s="163">
        <v>576862</v>
      </c>
      <c r="E19" s="163">
        <v>343263</v>
      </c>
      <c r="F19" s="163">
        <v>253216</v>
      </c>
      <c r="G19" s="163">
        <v>357881</v>
      </c>
      <c r="H19" s="163">
        <v>367398</v>
      </c>
      <c r="I19" s="164">
        <f t="shared" si="3"/>
        <v>2.6592638335088958E-2</v>
      </c>
      <c r="J19" s="165">
        <f t="shared" si="0"/>
        <v>-0.3631093745124484</v>
      </c>
      <c r="K19" s="163">
        <f t="shared" si="1"/>
        <v>9517</v>
      </c>
      <c r="L19" s="163">
        <f t="shared" si="2"/>
        <v>-209464</v>
      </c>
      <c r="M19" s="164">
        <f t="shared" si="4"/>
        <v>1.2161251526040149E-2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5660556</v>
      </c>
      <c r="D20" s="169">
        <f t="shared" si="5"/>
        <v>5685571</v>
      </c>
      <c r="E20" s="169">
        <f t="shared" si="5"/>
        <v>2006077</v>
      </c>
      <c r="F20" s="169">
        <f t="shared" si="5"/>
        <v>5464006</v>
      </c>
      <c r="G20" s="169">
        <f t="shared" si="5"/>
        <v>6243247</v>
      </c>
      <c r="H20" s="169">
        <f t="shared" si="5"/>
        <v>6755128</v>
      </c>
      <c r="I20" s="170">
        <f t="shared" si="3"/>
        <v>8.198954806689529E-2</v>
      </c>
      <c r="J20" s="171">
        <f t="shared" si="0"/>
        <v>0.18811778095814824</v>
      </c>
      <c r="K20" s="169">
        <f>H20-G20</f>
        <v>511881</v>
      </c>
      <c r="L20" s="169">
        <f t="shared" si="2"/>
        <v>1069557</v>
      </c>
      <c r="M20" s="170">
        <f t="shared" si="4"/>
        <v>0.22360168182351711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10725543</v>
      </c>
      <c r="D22" s="176">
        <v>11006882</v>
      </c>
      <c r="E22" s="176">
        <v>3365944</v>
      </c>
      <c r="F22" s="176">
        <v>10458907</v>
      </c>
      <c r="G22" s="176">
        <v>11285244</v>
      </c>
      <c r="H22" s="176">
        <v>11574731</v>
      </c>
      <c r="I22" s="177">
        <f>IFERROR(H22/G22-1,"-")</f>
        <v>2.5651815769335506E-2</v>
      </c>
      <c r="J22" s="177">
        <f>IFERROR(H22/D22-1,"-")</f>
        <v>5.1590359558683296E-2</v>
      </c>
      <c r="K22" s="176">
        <f>H22-G22</f>
        <v>289487</v>
      </c>
      <c r="L22" s="176">
        <f>H22-D22</f>
        <v>567849</v>
      </c>
      <c r="M22" s="177">
        <f>H22/H$8</f>
        <v>0.38313549621188525</v>
      </c>
      <c r="N22" s="79"/>
    </row>
    <row r="23" spans="1:14" x14ac:dyDescent="0.25">
      <c r="A23" s="161" t="s">
        <v>96</v>
      </c>
      <c r="B23" s="157" t="s">
        <v>97</v>
      </c>
      <c r="C23" s="158">
        <v>765921</v>
      </c>
      <c r="D23" s="158">
        <v>911936</v>
      </c>
      <c r="E23" s="158">
        <v>329366</v>
      </c>
      <c r="F23" s="158">
        <v>805373</v>
      </c>
      <c r="G23" s="158">
        <v>715304</v>
      </c>
      <c r="H23" s="158">
        <v>652740</v>
      </c>
      <c r="I23" s="159">
        <f>IFERROR(H23/G23-1,"-")</f>
        <v>-8.7464910024269371E-2</v>
      </c>
      <c r="J23" s="160">
        <f t="shared" ref="J23:J34" si="6">IFERROR(H23/D23-1,"-")</f>
        <v>-0.28422608604112565</v>
      </c>
      <c r="K23" s="158">
        <f t="shared" ref="K23:K33" si="7">H23-G23</f>
        <v>-62564</v>
      </c>
      <c r="L23" s="158">
        <f t="shared" ref="L23:L34" si="8">H23-D23</f>
        <v>-259196</v>
      </c>
      <c r="M23" s="159">
        <f>H23/H$8</f>
        <v>2.1606365089378403E-2</v>
      </c>
      <c r="N23" s="79"/>
    </row>
    <row r="24" spans="1:14" x14ac:dyDescent="0.25">
      <c r="A24" s="161" t="s">
        <v>103</v>
      </c>
      <c r="B24" s="162" t="s">
        <v>103</v>
      </c>
      <c r="C24" s="163">
        <v>283767</v>
      </c>
      <c r="D24" s="163">
        <v>373111</v>
      </c>
      <c r="E24" s="163">
        <v>154119</v>
      </c>
      <c r="F24" s="163">
        <v>245937</v>
      </c>
      <c r="G24" s="163">
        <v>227528</v>
      </c>
      <c r="H24" s="163">
        <v>196116</v>
      </c>
      <c r="I24" s="164">
        <f>IFERROR(H24/G24-1,"-")</f>
        <v>-0.13805773355367257</v>
      </c>
      <c r="J24" s="165">
        <f t="shared" si="6"/>
        <v>-0.47437625800365035</v>
      </c>
      <c r="K24" s="163">
        <f t="shared" si="7"/>
        <v>-31412</v>
      </c>
      <c r="L24" s="163">
        <f t="shared" si="8"/>
        <v>-176995</v>
      </c>
      <c r="M24" s="164">
        <f>H24/H$8</f>
        <v>6.4916412290782471E-3</v>
      </c>
      <c r="N24" s="79"/>
    </row>
    <row r="25" spans="1:14" x14ac:dyDescent="0.25">
      <c r="A25" s="161" t="s">
        <v>100</v>
      </c>
      <c r="B25" s="162" t="s">
        <v>100</v>
      </c>
      <c r="C25" s="163">
        <v>482154</v>
      </c>
      <c r="D25" s="163">
        <v>538825</v>
      </c>
      <c r="E25" s="163">
        <v>175247</v>
      </c>
      <c r="F25" s="163">
        <v>559436</v>
      </c>
      <c r="G25" s="163">
        <v>487776</v>
      </c>
      <c r="H25" s="163">
        <v>456624</v>
      </c>
      <c r="I25" s="164">
        <f>IFERROR(H25/G25-1,"-")</f>
        <v>-6.386538083054516E-2</v>
      </c>
      <c r="J25" s="165">
        <f t="shared" si="6"/>
        <v>-0.15255602468333873</v>
      </c>
      <c r="K25" s="163">
        <f t="shared" si="7"/>
        <v>-31152</v>
      </c>
      <c r="L25" s="163">
        <f t="shared" si="8"/>
        <v>-82201</v>
      </c>
      <c r="M25" s="164">
        <f>H25/H$8</f>
        <v>1.5114723860300156E-2</v>
      </c>
      <c r="N25" s="79"/>
    </row>
    <row r="26" spans="1:14" x14ac:dyDescent="0.25">
      <c r="A26" s="161"/>
      <c r="B26" s="157" t="s">
        <v>107</v>
      </c>
      <c r="C26" s="158">
        <v>9959622</v>
      </c>
      <c r="D26" s="158">
        <v>10094946</v>
      </c>
      <c r="E26" s="158">
        <v>3036578</v>
      </c>
      <c r="F26" s="158">
        <v>9653534</v>
      </c>
      <c r="G26" s="158">
        <v>10569940</v>
      </c>
      <c r="H26" s="158">
        <v>10921991</v>
      </c>
      <c r="I26" s="159">
        <f>IFERROR(H26/G26-1,"-")</f>
        <v>3.3306811580765761E-2</v>
      </c>
      <c r="J26" s="160">
        <f t="shared" si="6"/>
        <v>8.1926639330215378E-2</v>
      </c>
      <c r="K26" s="158">
        <f t="shared" si="7"/>
        <v>352051</v>
      </c>
      <c r="L26" s="158">
        <f t="shared" si="8"/>
        <v>827045</v>
      </c>
      <c r="M26" s="159">
        <f>H26/H$8</f>
        <v>0.36152913112250684</v>
      </c>
      <c r="N26" s="79"/>
    </row>
    <row r="27" spans="1:14" s="56" customFormat="1" x14ac:dyDescent="0.25">
      <c r="A27" s="161"/>
      <c r="B27" s="162" t="s">
        <v>110</v>
      </c>
      <c r="C27" s="163">
        <v>4572107</v>
      </c>
      <c r="D27" s="163">
        <v>4797859</v>
      </c>
      <c r="E27" s="163">
        <v>1278867</v>
      </c>
      <c r="F27" s="163">
        <v>4904862</v>
      </c>
      <c r="G27" s="163">
        <v>5434073</v>
      </c>
      <c r="H27" s="163">
        <v>5667269</v>
      </c>
      <c r="I27" s="164">
        <f t="shared" ref="I27:I34" si="9">IFERROR(H27/G27-1,"-")</f>
        <v>4.2913667151692758E-2</v>
      </c>
      <c r="J27" s="165">
        <f t="shared" si="6"/>
        <v>0.18120790961134947</v>
      </c>
      <c r="K27" s="163">
        <f t="shared" si="7"/>
        <v>233196</v>
      </c>
      <c r="L27" s="163">
        <f t="shared" si="8"/>
        <v>869410</v>
      </c>
      <c r="M27" s="164">
        <f t="shared" ref="M27:M34" si="10">H27/H$8</f>
        <v>0.18759243048337232</v>
      </c>
      <c r="N27" s="166"/>
    </row>
    <row r="28" spans="1:14" s="56" customFormat="1" x14ac:dyDescent="0.25">
      <c r="A28" s="161"/>
      <c r="B28" s="162" t="s">
        <v>113</v>
      </c>
      <c r="C28" s="163">
        <v>1637976</v>
      </c>
      <c r="D28" s="163">
        <v>1506479</v>
      </c>
      <c r="E28" s="163">
        <v>418778</v>
      </c>
      <c r="F28" s="163">
        <v>1139756</v>
      </c>
      <c r="G28" s="163">
        <v>1212128</v>
      </c>
      <c r="H28" s="163">
        <v>1197540</v>
      </c>
      <c r="I28" s="164">
        <f t="shared" si="9"/>
        <v>-1.2035032603817442E-2</v>
      </c>
      <c r="J28" s="165">
        <f t="shared" si="6"/>
        <v>-0.20507355230308555</v>
      </c>
      <c r="K28" s="163">
        <f t="shared" si="7"/>
        <v>-14588</v>
      </c>
      <c r="L28" s="163">
        <f t="shared" si="8"/>
        <v>-308939</v>
      </c>
      <c r="M28" s="164">
        <f t="shared" si="10"/>
        <v>3.9639805204421688E-2</v>
      </c>
      <c r="N28" s="166"/>
    </row>
    <row r="29" spans="1:14" x14ac:dyDescent="0.25">
      <c r="A29" s="161"/>
      <c r="B29" s="162" t="s">
        <v>116</v>
      </c>
      <c r="C29" s="163">
        <v>350519</v>
      </c>
      <c r="D29" s="163">
        <v>367531</v>
      </c>
      <c r="E29" s="163">
        <v>150527</v>
      </c>
      <c r="F29" s="163">
        <v>394345</v>
      </c>
      <c r="G29" s="163">
        <v>453330</v>
      </c>
      <c r="H29" s="163">
        <v>402067</v>
      </c>
      <c r="I29" s="164">
        <f t="shared" si="9"/>
        <v>-0.11308097853660692</v>
      </c>
      <c r="J29" s="165">
        <f t="shared" si="6"/>
        <v>9.3967583686818346E-2</v>
      </c>
      <c r="K29" s="163">
        <f t="shared" si="7"/>
        <v>-51263</v>
      </c>
      <c r="L29" s="163">
        <f t="shared" si="8"/>
        <v>34536</v>
      </c>
      <c r="M29" s="164">
        <f t="shared" si="10"/>
        <v>1.3308831069631256E-2</v>
      </c>
      <c r="N29" s="79"/>
    </row>
    <row r="30" spans="1:14" x14ac:dyDescent="0.25">
      <c r="A30" s="161"/>
      <c r="B30" s="162" t="s">
        <v>123</v>
      </c>
      <c r="C30" s="163">
        <v>462383</v>
      </c>
      <c r="D30" s="163">
        <v>431334</v>
      </c>
      <c r="E30" s="163">
        <v>122447</v>
      </c>
      <c r="F30" s="163">
        <v>512097</v>
      </c>
      <c r="G30" s="163">
        <v>474886</v>
      </c>
      <c r="H30" s="163">
        <v>478395</v>
      </c>
      <c r="I30" s="164">
        <f t="shared" si="9"/>
        <v>7.3891418150882071E-3</v>
      </c>
      <c r="J30" s="165">
        <f t="shared" si="6"/>
        <v>0.1091057046279682</v>
      </c>
      <c r="K30" s="163">
        <f t="shared" si="7"/>
        <v>3509</v>
      </c>
      <c r="L30" s="163">
        <f t="shared" si="8"/>
        <v>47061</v>
      </c>
      <c r="M30" s="164">
        <f t="shared" si="10"/>
        <v>1.5835366343311549E-2</v>
      </c>
      <c r="N30" s="79"/>
    </row>
    <row r="31" spans="1:14" x14ac:dyDescent="0.25">
      <c r="A31" s="161"/>
      <c r="B31" s="162" t="s">
        <v>119</v>
      </c>
      <c r="C31" s="163">
        <v>482659</v>
      </c>
      <c r="D31" s="163">
        <v>465454</v>
      </c>
      <c r="E31" s="163">
        <v>203480</v>
      </c>
      <c r="F31" s="163">
        <v>521622</v>
      </c>
      <c r="G31" s="163">
        <v>497643</v>
      </c>
      <c r="H31" s="163">
        <v>514784</v>
      </c>
      <c r="I31" s="164">
        <f t="shared" si="9"/>
        <v>3.4444370763780485E-2</v>
      </c>
      <c r="J31" s="165">
        <f t="shared" si="6"/>
        <v>0.10598254607329616</v>
      </c>
      <c r="K31" s="163">
        <f t="shared" si="7"/>
        <v>17141</v>
      </c>
      <c r="L31" s="163">
        <f t="shared" si="8"/>
        <v>49330</v>
      </c>
      <c r="M31" s="164">
        <f t="shared" si="10"/>
        <v>1.7039879655254116E-2</v>
      </c>
      <c r="N31" s="79"/>
    </row>
    <row r="32" spans="1:14" x14ac:dyDescent="0.25">
      <c r="A32" s="161"/>
      <c r="B32" s="162" t="s">
        <v>128</v>
      </c>
      <c r="C32" s="163">
        <v>167909</v>
      </c>
      <c r="D32" s="163">
        <v>193235</v>
      </c>
      <c r="E32" s="163">
        <v>94535</v>
      </c>
      <c r="F32" s="163">
        <v>131098</v>
      </c>
      <c r="G32" s="163">
        <v>142686</v>
      </c>
      <c r="H32" s="163">
        <v>141703</v>
      </c>
      <c r="I32" s="164">
        <f t="shared" si="9"/>
        <v>-6.8892533254839572E-3</v>
      </c>
      <c r="J32" s="165">
        <f t="shared" si="6"/>
        <v>-0.2666804667891427</v>
      </c>
      <c r="K32" s="163">
        <f t="shared" si="7"/>
        <v>-983</v>
      </c>
      <c r="L32" s="163">
        <f t="shared" si="8"/>
        <v>-51532</v>
      </c>
      <c r="M32" s="164">
        <f t="shared" si="10"/>
        <v>4.6905149864573765E-3</v>
      </c>
      <c r="N32" s="79"/>
    </row>
    <row r="33" spans="1:14" x14ac:dyDescent="0.25">
      <c r="A33" s="161" t="s">
        <v>144</v>
      </c>
      <c r="B33" s="162" t="s">
        <v>131</v>
      </c>
      <c r="C33" s="163">
        <v>206154</v>
      </c>
      <c r="D33" s="163">
        <v>186650</v>
      </c>
      <c r="E33" s="163">
        <v>104071</v>
      </c>
      <c r="F33" s="163">
        <v>81865</v>
      </c>
      <c r="G33" s="163">
        <v>122820</v>
      </c>
      <c r="H33" s="163">
        <v>116203</v>
      </c>
      <c r="I33" s="164">
        <f t="shared" si="9"/>
        <v>-5.3875590294740316E-2</v>
      </c>
      <c r="J33" s="165">
        <f t="shared" si="6"/>
        <v>-0.37742834181623364</v>
      </c>
      <c r="K33" s="163">
        <f t="shared" si="7"/>
        <v>-6617</v>
      </c>
      <c r="L33" s="163">
        <f t="shared" si="8"/>
        <v>-70447</v>
      </c>
      <c r="M33" s="164">
        <f t="shared" si="10"/>
        <v>3.8464387696188966E-3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2079915</v>
      </c>
      <c r="D34" s="169">
        <f t="shared" si="11"/>
        <v>2146404</v>
      </c>
      <c r="E34" s="169">
        <f t="shared" si="11"/>
        <v>663873</v>
      </c>
      <c r="F34" s="169">
        <f t="shared" si="11"/>
        <v>1967889</v>
      </c>
      <c r="G34" s="169">
        <f t="shared" si="11"/>
        <v>2232374</v>
      </c>
      <c r="H34" s="169">
        <f t="shared" si="11"/>
        <v>2404030</v>
      </c>
      <c r="I34" s="170">
        <f t="shared" si="9"/>
        <v>7.6893925480228775E-2</v>
      </c>
      <c r="J34" s="171">
        <f t="shared" si="6"/>
        <v>0.12002679831010377</v>
      </c>
      <c r="K34" s="169">
        <f>H34-G34</f>
        <v>171656</v>
      </c>
      <c r="L34" s="169">
        <f t="shared" si="8"/>
        <v>257626</v>
      </c>
      <c r="M34" s="170">
        <f t="shared" si="10"/>
        <v>7.9575864610439626E-2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8526822</v>
      </c>
      <c r="D36" s="176">
        <v>8401894</v>
      </c>
      <c r="E36" s="176">
        <v>2506467</v>
      </c>
      <c r="F36" s="176">
        <v>7289014</v>
      </c>
      <c r="G36" s="176">
        <v>8059754</v>
      </c>
      <c r="H36" s="176">
        <v>8362569</v>
      </c>
      <c r="I36" s="177">
        <f>IFERROR(H36/G36-1,"-")</f>
        <v>3.7571245971030898E-2</v>
      </c>
      <c r="J36" s="177">
        <f>IFERROR(H36/D36-1,"-")</f>
        <v>-4.680492279478865E-3</v>
      </c>
      <c r="K36" s="176">
        <f>H36-G36</f>
        <v>302815</v>
      </c>
      <c r="L36" s="176">
        <f>H36-D36</f>
        <v>-39325</v>
      </c>
      <c r="M36" s="177">
        <f>H36/H$8</f>
        <v>0.27680963155179406</v>
      </c>
      <c r="N36" s="79"/>
    </row>
    <row r="37" spans="1:14" x14ac:dyDescent="0.25">
      <c r="A37" s="161" t="s">
        <v>96</v>
      </c>
      <c r="B37" s="157" t="s">
        <v>97</v>
      </c>
      <c r="C37" s="158">
        <v>599700</v>
      </c>
      <c r="D37" s="158">
        <v>535597</v>
      </c>
      <c r="E37" s="158">
        <v>203267</v>
      </c>
      <c r="F37" s="158">
        <v>445959</v>
      </c>
      <c r="G37" s="158">
        <v>494880</v>
      </c>
      <c r="H37" s="158">
        <v>482419</v>
      </c>
      <c r="I37" s="159">
        <f>IFERROR(H37/G37-1,"-")</f>
        <v>-2.5179841577756212E-2</v>
      </c>
      <c r="J37" s="160">
        <f t="shared" ref="J37:J48" si="12">IFERROR(H37/D37-1,"-")</f>
        <v>-9.9287337307714552E-2</v>
      </c>
      <c r="K37" s="158">
        <f t="shared" ref="K37:K47" si="13">H37-G37</f>
        <v>-12461</v>
      </c>
      <c r="L37" s="158">
        <f t="shared" ref="L37:L48" si="14">H37-D37</f>
        <v>-53178</v>
      </c>
      <c r="M37" s="159">
        <f>H37/H$8</f>
        <v>1.5968564880431472E-2</v>
      </c>
      <c r="N37" s="79"/>
    </row>
    <row r="38" spans="1:14" x14ac:dyDescent="0.25">
      <c r="A38" s="161" t="s">
        <v>103</v>
      </c>
      <c r="B38" s="162" t="s">
        <v>103</v>
      </c>
      <c r="C38" s="163">
        <v>182972</v>
      </c>
      <c r="D38" s="163">
        <v>185708</v>
      </c>
      <c r="E38" s="163">
        <v>78592</v>
      </c>
      <c r="F38" s="163">
        <v>142277</v>
      </c>
      <c r="G38" s="163">
        <v>187694</v>
      </c>
      <c r="H38" s="163">
        <v>214740</v>
      </c>
      <c r="I38" s="164">
        <f>IFERROR(H38/G38-1,"-")</f>
        <v>0.1440962417551972</v>
      </c>
      <c r="J38" s="165">
        <f t="shared" si="12"/>
        <v>0.15633144506429453</v>
      </c>
      <c r="K38" s="163">
        <f t="shared" si="13"/>
        <v>27046</v>
      </c>
      <c r="L38" s="163">
        <f t="shared" si="14"/>
        <v>29032</v>
      </c>
      <c r="M38" s="164">
        <f>H38/H$8</f>
        <v>7.108114776623339E-3</v>
      </c>
      <c r="N38" s="79"/>
    </row>
    <row r="39" spans="1:14" x14ac:dyDescent="0.25">
      <c r="A39" s="161" t="s">
        <v>100</v>
      </c>
      <c r="B39" s="162" t="s">
        <v>100</v>
      </c>
      <c r="C39" s="163">
        <v>416728</v>
      </c>
      <c r="D39" s="163">
        <v>349889</v>
      </c>
      <c r="E39" s="163">
        <v>124675</v>
      </c>
      <c r="F39" s="163">
        <v>303682</v>
      </c>
      <c r="G39" s="163">
        <v>307186</v>
      </c>
      <c r="H39" s="163">
        <v>267679</v>
      </c>
      <c r="I39" s="164">
        <f>IFERROR(H39/G39-1,"-")</f>
        <v>-0.1286093767294082</v>
      </c>
      <c r="J39" s="165">
        <f t="shared" si="12"/>
        <v>-0.23496023024444901</v>
      </c>
      <c r="K39" s="163">
        <f t="shared" si="13"/>
        <v>-39507</v>
      </c>
      <c r="L39" s="163">
        <f t="shared" si="14"/>
        <v>-82210</v>
      </c>
      <c r="M39" s="164">
        <f>H39/H$8</f>
        <v>8.8604501038081346E-3</v>
      </c>
      <c r="N39" s="79"/>
    </row>
    <row r="40" spans="1:14" x14ac:dyDescent="0.25">
      <c r="A40" s="161"/>
      <c r="B40" s="157" t="s">
        <v>107</v>
      </c>
      <c r="C40" s="158">
        <v>7927122</v>
      </c>
      <c r="D40" s="158">
        <v>7866297</v>
      </c>
      <c r="E40" s="158">
        <v>2303200</v>
      </c>
      <c r="F40" s="158">
        <v>6843055</v>
      </c>
      <c r="G40" s="158">
        <v>7564874</v>
      </c>
      <c r="H40" s="158">
        <v>7880150</v>
      </c>
      <c r="I40" s="159">
        <f>IFERROR(H40/G40-1,"-")</f>
        <v>4.1676305514143364E-2</v>
      </c>
      <c r="J40" s="160">
        <f t="shared" si="12"/>
        <v>1.7610573310415933E-3</v>
      </c>
      <c r="K40" s="158">
        <f t="shared" si="13"/>
        <v>315276</v>
      </c>
      <c r="L40" s="158">
        <f t="shared" si="14"/>
        <v>13853</v>
      </c>
      <c r="M40" s="159">
        <f>H40/H$8</f>
        <v>0.26084106667136259</v>
      </c>
      <c r="N40" s="79"/>
    </row>
    <row r="41" spans="1:14" s="56" customFormat="1" x14ac:dyDescent="0.25">
      <c r="A41" s="161"/>
      <c r="B41" s="162" t="s">
        <v>110</v>
      </c>
      <c r="C41" s="163">
        <v>4084279</v>
      </c>
      <c r="D41" s="163">
        <v>4367953</v>
      </c>
      <c r="E41" s="163">
        <v>1005724</v>
      </c>
      <c r="F41" s="163">
        <v>3576394</v>
      </c>
      <c r="G41" s="163">
        <v>3920000</v>
      </c>
      <c r="H41" s="163">
        <v>4161787</v>
      </c>
      <c r="I41" s="164">
        <f t="shared" ref="I41:I48" si="15">IFERROR(H41/G41-1,"-")</f>
        <v>6.1680357142857245E-2</v>
      </c>
      <c r="J41" s="165">
        <f t="shared" si="12"/>
        <v>-4.7199683696230288E-2</v>
      </c>
      <c r="K41" s="163">
        <f t="shared" si="13"/>
        <v>241787</v>
      </c>
      <c r="L41" s="163">
        <f t="shared" si="14"/>
        <v>-206166</v>
      </c>
      <c r="M41" s="164">
        <f t="shared" ref="M41:M48" si="16">H41/H$8</f>
        <v>0.13775942848029671</v>
      </c>
      <c r="N41" s="166"/>
    </row>
    <row r="42" spans="1:14" s="56" customFormat="1" x14ac:dyDescent="0.25">
      <c r="A42" s="161"/>
      <c r="B42" s="162" t="s">
        <v>113</v>
      </c>
      <c r="C42" s="163">
        <v>533141</v>
      </c>
      <c r="D42" s="163">
        <v>384338</v>
      </c>
      <c r="E42" s="163">
        <v>119434</v>
      </c>
      <c r="F42" s="163">
        <v>238491</v>
      </c>
      <c r="G42" s="163">
        <v>283326</v>
      </c>
      <c r="H42" s="163">
        <v>275563</v>
      </c>
      <c r="I42" s="164">
        <f t="shared" si="15"/>
        <v>-2.7399532693787365E-2</v>
      </c>
      <c r="J42" s="165">
        <f t="shared" si="12"/>
        <v>-0.28301911338457297</v>
      </c>
      <c r="K42" s="163">
        <f t="shared" si="13"/>
        <v>-7763</v>
      </c>
      <c r="L42" s="163">
        <f t="shared" si="14"/>
        <v>-108775</v>
      </c>
      <c r="M42" s="164">
        <f t="shared" si="16"/>
        <v>9.1214186094377252E-3</v>
      </c>
      <c r="N42" s="166"/>
    </row>
    <row r="43" spans="1:14" x14ac:dyDescent="0.25">
      <c r="A43" s="161"/>
      <c r="B43" s="162" t="s">
        <v>116</v>
      </c>
      <c r="C43" s="163">
        <v>158114</v>
      </c>
      <c r="D43" s="163">
        <v>152993</v>
      </c>
      <c r="E43" s="163">
        <v>61048</v>
      </c>
      <c r="F43" s="163">
        <v>163873</v>
      </c>
      <c r="G43" s="163">
        <v>207861</v>
      </c>
      <c r="H43" s="163">
        <v>207311</v>
      </c>
      <c r="I43" s="164">
        <f t="shared" si="15"/>
        <v>-2.645999008953126E-3</v>
      </c>
      <c r="J43" s="165">
        <f t="shared" si="12"/>
        <v>0.35503585131345883</v>
      </c>
      <c r="K43" s="163">
        <f t="shared" si="13"/>
        <v>-550</v>
      </c>
      <c r="L43" s="163">
        <f t="shared" si="14"/>
        <v>54318</v>
      </c>
      <c r="M43" s="164">
        <f t="shared" si="16"/>
        <v>6.8622072387843954E-3</v>
      </c>
      <c r="N43" s="79"/>
    </row>
    <row r="44" spans="1:14" x14ac:dyDescent="0.25">
      <c r="A44" s="161"/>
      <c r="B44" s="162" t="s">
        <v>123</v>
      </c>
      <c r="C44" s="163">
        <v>410380</v>
      </c>
      <c r="D44" s="163">
        <v>391197</v>
      </c>
      <c r="E44" s="163">
        <v>103813</v>
      </c>
      <c r="F44" s="163">
        <v>411305</v>
      </c>
      <c r="G44" s="163">
        <v>424993</v>
      </c>
      <c r="H44" s="163">
        <v>422008</v>
      </c>
      <c r="I44" s="164">
        <f t="shared" si="15"/>
        <v>-7.0236450953309326E-3</v>
      </c>
      <c r="J44" s="165">
        <f t="shared" si="12"/>
        <v>7.8760828942962213E-2</v>
      </c>
      <c r="K44" s="163">
        <f t="shared" si="13"/>
        <v>-2985</v>
      </c>
      <c r="L44" s="163">
        <f t="shared" si="14"/>
        <v>30811</v>
      </c>
      <c r="M44" s="164">
        <f t="shared" si="16"/>
        <v>1.3968898671198948E-2</v>
      </c>
      <c r="N44" s="79"/>
    </row>
    <row r="45" spans="1:14" x14ac:dyDescent="0.25">
      <c r="A45" s="161"/>
      <c r="B45" s="162" t="s">
        <v>119</v>
      </c>
      <c r="C45" s="163">
        <v>291930</v>
      </c>
      <c r="D45" s="163">
        <v>282365</v>
      </c>
      <c r="E45" s="163">
        <v>117501</v>
      </c>
      <c r="F45" s="163">
        <v>253270</v>
      </c>
      <c r="G45" s="163">
        <v>303691</v>
      </c>
      <c r="H45" s="163">
        <v>301431</v>
      </c>
      <c r="I45" s="164">
        <f t="shared" si="15"/>
        <v>-7.4417746986246147E-3</v>
      </c>
      <c r="J45" s="165">
        <f t="shared" si="12"/>
        <v>6.7522532891824305E-2</v>
      </c>
      <c r="K45" s="163">
        <f t="shared" si="13"/>
        <v>-2260</v>
      </c>
      <c r="L45" s="163">
        <f t="shared" si="14"/>
        <v>19066</v>
      </c>
      <c r="M45" s="164">
        <f t="shared" si="16"/>
        <v>9.9776760046211676E-3</v>
      </c>
      <c r="N45" s="79"/>
    </row>
    <row r="46" spans="1:14" x14ac:dyDescent="0.25">
      <c r="A46" s="161"/>
      <c r="B46" s="162" t="s">
        <v>128</v>
      </c>
      <c r="C46" s="163">
        <v>179312</v>
      </c>
      <c r="D46" s="163">
        <v>170337</v>
      </c>
      <c r="E46" s="163">
        <v>86006</v>
      </c>
      <c r="F46" s="163">
        <v>136931</v>
      </c>
      <c r="G46" s="163">
        <v>142670</v>
      </c>
      <c r="H46" s="163">
        <v>137164</v>
      </c>
      <c r="I46" s="164">
        <f t="shared" si="15"/>
        <v>-3.8592556248685739E-2</v>
      </c>
      <c r="J46" s="165">
        <f t="shared" si="12"/>
        <v>-0.19474923240399911</v>
      </c>
      <c r="K46" s="163">
        <f t="shared" si="13"/>
        <v>-5506</v>
      </c>
      <c r="L46" s="163">
        <f t="shared" si="14"/>
        <v>-33173</v>
      </c>
      <c r="M46" s="164">
        <f t="shared" si="16"/>
        <v>4.5402694198601271E-3</v>
      </c>
      <c r="N46" s="79"/>
    </row>
    <row r="47" spans="1:14" x14ac:dyDescent="0.25">
      <c r="A47" s="161" t="s">
        <v>144</v>
      </c>
      <c r="B47" s="162" t="s">
        <v>131</v>
      </c>
      <c r="C47" s="163">
        <v>290684</v>
      </c>
      <c r="D47" s="163">
        <v>250452</v>
      </c>
      <c r="E47" s="163">
        <v>141204</v>
      </c>
      <c r="F47" s="163">
        <v>113789</v>
      </c>
      <c r="G47" s="163">
        <v>145549</v>
      </c>
      <c r="H47" s="163">
        <v>150872</v>
      </c>
      <c r="I47" s="164">
        <f t="shared" si="15"/>
        <v>3.6571876137933002E-2</v>
      </c>
      <c r="J47" s="165">
        <f t="shared" si="12"/>
        <v>-0.39760113714404355</v>
      </c>
      <c r="K47" s="163">
        <f t="shared" si="13"/>
        <v>5323</v>
      </c>
      <c r="L47" s="163">
        <f t="shared" si="14"/>
        <v>-99580</v>
      </c>
      <c r="M47" s="164">
        <f t="shared" si="16"/>
        <v>4.994018313210005E-3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1979282</v>
      </c>
      <c r="D48" s="169">
        <f t="shared" si="17"/>
        <v>1866662</v>
      </c>
      <c r="E48" s="169">
        <f t="shared" si="17"/>
        <v>668470</v>
      </c>
      <c r="F48" s="169">
        <f t="shared" si="17"/>
        <v>1949002</v>
      </c>
      <c r="G48" s="169">
        <f t="shared" si="17"/>
        <v>2136784</v>
      </c>
      <c r="H48" s="169">
        <f t="shared" si="17"/>
        <v>2224014</v>
      </c>
      <c r="I48" s="170">
        <f t="shared" si="15"/>
        <v>4.0823031246957964E-2</v>
      </c>
      <c r="J48" s="171">
        <f t="shared" si="12"/>
        <v>0.19143905002619643</v>
      </c>
      <c r="K48" s="169">
        <f>H48-G48</f>
        <v>87230</v>
      </c>
      <c r="L48" s="169">
        <f t="shared" si="14"/>
        <v>357352</v>
      </c>
      <c r="M48" s="170">
        <f t="shared" si="16"/>
        <v>7.3617149933953518E-2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195531</v>
      </c>
      <c r="D50" s="176">
        <v>190027</v>
      </c>
      <c r="E50" s="176">
        <v>59506</v>
      </c>
      <c r="F50" s="176">
        <v>133756</v>
      </c>
      <c r="G50" s="176">
        <v>142013</v>
      </c>
      <c r="H50" s="176">
        <v>160183</v>
      </c>
      <c r="I50" s="177">
        <f>IFERROR(H50/G50-1,"-")</f>
        <v>0.12794603310964492</v>
      </c>
      <c r="J50" s="177">
        <f>IFERROR(H50/D50-1,"-")</f>
        <v>-0.1570513663847769</v>
      </c>
      <c r="K50" s="176">
        <f>H50-G50</f>
        <v>18170</v>
      </c>
      <c r="L50" s="176">
        <f>H50-D50</f>
        <v>-29844</v>
      </c>
      <c r="M50" s="177">
        <f>H50/H$8</f>
        <v>5.3022219859544389E-3</v>
      </c>
      <c r="N50" s="79"/>
    </row>
    <row r="51" spans="1:14" x14ac:dyDescent="0.25">
      <c r="A51" s="161" t="s">
        <v>96</v>
      </c>
      <c r="B51" s="157" t="s">
        <v>97</v>
      </c>
      <c r="C51" s="158">
        <v>29068</v>
      </c>
      <c r="D51" s="158">
        <v>28038</v>
      </c>
      <c r="E51" s="158">
        <v>6410</v>
      </c>
      <c r="F51" s="158">
        <v>15342</v>
      </c>
      <c r="G51" s="158">
        <v>34035</v>
      </c>
      <c r="H51" s="158">
        <v>23076</v>
      </c>
      <c r="I51" s="159">
        <f>IFERROR(H51/G51-1,"-")</f>
        <v>-0.32199206698986338</v>
      </c>
      <c r="J51" s="160">
        <f t="shared" ref="J51:J62" si="18">IFERROR(H51/D51-1,"-")</f>
        <v>-0.17697410656965551</v>
      </c>
      <c r="K51" s="158">
        <f t="shared" ref="K51:K61" si="19">H51-G51</f>
        <v>-10959</v>
      </c>
      <c r="L51" s="158">
        <f t="shared" ref="L51:L62" si="20">H51-D51</f>
        <v>-4962</v>
      </c>
      <c r="M51" s="159">
        <f>H51/H$8</f>
        <v>7.6383932469665725E-4</v>
      </c>
      <c r="N51" s="79"/>
    </row>
    <row r="52" spans="1:14" x14ac:dyDescent="0.25">
      <c r="A52" s="161" t="s">
        <v>103</v>
      </c>
      <c r="B52" s="162" t="s">
        <v>103</v>
      </c>
      <c r="C52" s="163">
        <v>16588</v>
      </c>
      <c r="D52" s="163">
        <v>11589</v>
      </c>
      <c r="E52" s="163">
        <v>4571</v>
      </c>
      <c r="F52" s="163">
        <v>4619</v>
      </c>
      <c r="G52" s="163">
        <v>22183</v>
      </c>
      <c r="H52" s="163">
        <v>13220</v>
      </c>
      <c r="I52" s="164">
        <f>IFERROR(H52/G52-1,"-")</f>
        <v>-0.40404814497588248</v>
      </c>
      <c r="J52" s="165">
        <f t="shared" si="18"/>
        <v>0.14073690568642672</v>
      </c>
      <c r="K52" s="163">
        <f t="shared" si="19"/>
        <v>-8963</v>
      </c>
      <c r="L52" s="163">
        <f t="shared" si="20"/>
        <v>1631</v>
      </c>
      <c r="M52" s="164">
        <f>H52/H$8</f>
        <v>4.3759559163155694E-4</v>
      </c>
      <c r="N52" s="79"/>
    </row>
    <row r="53" spans="1:14" x14ac:dyDescent="0.25">
      <c r="A53" s="161" t="s">
        <v>100</v>
      </c>
      <c r="B53" s="162" t="s">
        <v>100</v>
      </c>
      <c r="C53" s="163">
        <v>12480</v>
      </c>
      <c r="D53" s="163">
        <v>16449</v>
      </c>
      <c r="E53" s="163">
        <v>1839</v>
      </c>
      <c r="F53" s="163">
        <v>10723</v>
      </c>
      <c r="G53" s="163">
        <v>11852</v>
      </c>
      <c r="H53" s="163">
        <v>9856</v>
      </c>
      <c r="I53" s="164">
        <f>IFERROR(H53/G53-1,"-")</f>
        <v>-0.16841039487006415</v>
      </c>
      <c r="J53" s="165">
        <f t="shared" si="18"/>
        <v>-0.40081463918779259</v>
      </c>
      <c r="K53" s="163">
        <f t="shared" si="19"/>
        <v>-1996</v>
      </c>
      <c r="L53" s="163">
        <f t="shared" si="20"/>
        <v>-6593</v>
      </c>
      <c r="M53" s="164">
        <f>H53/H$8</f>
        <v>3.2624373306510025E-4</v>
      </c>
      <c r="N53" s="79"/>
    </row>
    <row r="54" spans="1:14" x14ac:dyDescent="0.25">
      <c r="A54" s="161"/>
      <c r="B54" s="157" t="s">
        <v>107</v>
      </c>
      <c r="C54" s="158">
        <v>166463</v>
      </c>
      <c r="D54" s="158">
        <v>161989</v>
      </c>
      <c r="E54" s="158">
        <v>53096</v>
      </c>
      <c r="F54" s="158">
        <v>118414</v>
      </c>
      <c r="G54" s="158">
        <v>107978</v>
      </c>
      <c r="H54" s="158">
        <v>137107</v>
      </c>
      <c r="I54" s="159">
        <f>IFERROR(H54/G54-1,"-")</f>
        <v>0.26976791568652869</v>
      </c>
      <c r="J54" s="160">
        <f t="shared" si="18"/>
        <v>-0.15360302242744883</v>
      </c>
      <c r="K54" s="158">
        <f t="shared" si="19"/>
        <v>29129</v>
      </c>
      <c r="L54" s="158">
        <f t="shared" si="20"/>
        <v>-24882</v>
      </c>
      <c r="M54" s="159">
        <f>H54/H$8</f>
        <v>4.5383826612577826E-3</v>
      </c>
      <c r="N54" s="79"/>
    </row>
    <row r="55" spans="1:14" s="56" customFormat="1" x14ac:dyDescent="0.25">
      <c r="A55" s="161"/>
      <c r="B55" s="162" t="s">
        <v>110</v>
      </c>
      <c r="C55" s="163">
        <v>54978</v>
      </c>
      <c r="D55" s="163">
        <v>57054</v>
      </c>
      <c r="E55" s="163">
        <v>19218</v>
      </c>
      <c r="F55" s="163">
        <v>54862</v>
      </c>
      <c r="G55" s="163">
        <v>44985</v>
      </c>
      <c r="H55" s="163">
        <v>58295</v>
      </c>
      <c r="I55" s="164">
        <f t="shared" ref="I55:I62" si="21">IFERROR(H55/G55-1,"-")</f>
        <v>0.29587640324552633</v>
      </c>
      <c r="J55" s="165">
        <f t="shared" si="18"/>
        <v>2.1751323307743542E-2</v>
      </c>
      <c r="K55" s="163">
        <f t="shared" si="19"/>
        <v>13310</v>
      </c>
      <c r="L55" s="163">
        <f t="shared" si="20"/>
        <v>1241</v>
      </c>
      <c r="M55" s="164">
        <f t="shared" ref="M55:M62" si="22">H55/H$8</f>
        <v>1.9296244337489873E-3</v>
      </c>
      <c r="N55" s="166"/>
    </row>
    <row r="56" spans="1:14" s="56" customFormat="1" x14ac:dyDescent="0.25">
      <c r="A56" s="161"/>
      <c r="B56" s="162" t="s">
        <v>113</v>
      </c>
      <c r="C56" s="163">
        <v>65971</v>
      </c>
      <c r="D56" s="163">
        <v>51784</v>
      </c>
      <c r="E56" s="163">
        <v>15319</v>
      </c>
      <c r="F56" s="163">
        <v>25954</v>
      </c>
      <c r="G56" s="163">
        <v>22828</v>
      </c>
      <c r="H56" s="163">
        <v>30312</v>
      </c>
      <c r="I56" s="164">
        <f t="shared" si="21"/>
        <v>0.32784299982477649</v>
      </c>
      <c r="J56" s="165">
        <f t="shared" si="18"/>
        <v>-0.41464545033214895</v>
      </c>
      <c r="K56" s="163">
        <f t="shared" si="19"/>
        <v>7484</v>
      </c>
      <c r="L56" s="163">
        <f t="shared" si="20"/>
        <v>-21472</v>
      </c>
      <c r="M56" s="164">
        <f t="shared" si="22"/>
        <v>1.0033583641101177E-3</v>
      </c>
      <c r="N56" s="166"/>
    </row>
    <row r="57" spans="1:14" x14ac:dyDescent="0.25">
      <c r="A57" s="161"/>
      <c r="B57" s="162" t="s">
        <v>116</v>
      </c>
      <c r="C57" s="163">
        <v>4167</v>
      </c>
      <c r="D57" s="163">
        <v>6170</v>
      </c>
      <c r="E57" s="163">
        <v>1415</v>
      </c>
      <c r="F57" s="163">
        <v>5068</v>
      </c>
      <c r="G57" s="163">
        <v>5554</v>
      </c>
      <c r="H57" s="163">
        <v>5721</v>
      </c>
      <c r="I57" s="164">
        <f t="shared" si="21"/>
        <v>3.0068419157364135E-2</v>
      </c>
      <c r="J57" s="165">
        <f t="shared" si="18"/>
        <v>-7.2771474878444042E-2</v>
      </c>
      <c r="K57" s="163">
        <f t="shared" si="19"/>
        <v>167</v>
      </c>
      <c r="L57" s="163">
        <f t="shared" si="20"/>
        <v>-449</v>
      </c>
      <c r="M57" s="164">
        <f t="shared" si="22"/>
        <v>1.8937098182482127E-4</v>
      </c>
      <c r="N57" s="79"/>
    </row>
    <row r="58" spans="1:14" x14ac:dyDescent="0.25">
      <c r="A58" s="161"/>
      <c r="B58" s="162" t="s">
        <v>123</v>
      </c>
      <c r="C58" s="163">
        <v>2734</v>
      </c>
      <c r="D58" s="163">
        <v>3367</v>
      </c>
      <c r="E58" s="163">
        <v>928</v>
      </c>
      <c r="F58" s="163">
        <v>2463</v>
      </c>
      <c r="G58" s="163">
        <v>1849</v>
      </c>
      <c r="H58" s="163">
        <v>3975</v>
      </c>
      <c r="I58" s="164">
        <f t="shared" si="21"/>
        <v>1.1498107084910765</v>
      </c>
      <c r="J58" s="165">
        <f t="shared" si="18"/>
        <v>0.18057618057618052</v>
      </c>
      <c r="K58" s="163">
        <f t="shared" si="19"/>
        <v>2126</v>
      </c>
      <c r="L58" s="163">
        <f t="shared" si="20"/>
        <v>608</v>
      </c>
      <c r="M58" s="164">
        <f t="shared" si="22"/>
        <v>1.315765867424689E-4</v>
      </c>
      <c r="N58" s="79"/>
    </row>
    <row r="59" spans="1:14" x14ac:dyDescent="0.25">
      <c r="A59" s="161"/>
      <c r="B59" s="162" t="s">
        <v>119</v>
      </c>
      <c r="C59" s="163">
        <v>2671</v>
      </c>
      <c r="D59" s="163">
        <v>3841</v>
      </c>
      <c r="E59" s="163">
        <v>828</v>
      </c>
      <c r="F59" s="163">
        <v>1950</v>
      </c>
      <c r="G59" s="163">
        <v>2073</v>
      </c>
      <c r="H59" s="163">
        <v>2665</v>
      </c>
      <c r="I59" s="164">
        <f t="shared" si="21"/>
        <v>0.2855764592378196</v>
      </c>
      <c r="J59" s="165">
        <f t="shared" si="18"/>
        <v>-0.30617026815933346</v>
      </c>
      <c r="K59" s="163">
        <f t="shared" si="19"/>
        <v>592</v>
      </c>
      <c r="L59" s="163">
        <f t="shared" si="20"/>
        <v>-1176</v>
      </c>
      <c r="M59" s="164">
        <f t="shared" si="22"/>
        <v>8.8214239916648959E-5</v>
      </c>
      <c r="N59" s="79"/>
    </row>
    <row r="60" spans="1:14" x14ac:dyDescent="0.25">
      <c r="A60" s="161"/>
      <c r="B60" s="162" t="s">
        <v>128</v>
      </c>
      <c r="C60" s="163">
        <v>913</v>
      </c>
      <c r="D60" s="163">
        <v>1106</v>
      </c>
      <c r="E60" s="163">
        <v>713</v>
      </c>
      <c r="F60" s="163">
        <v>315</v>
      </c>
      <c r="G60" s="163">
        <v>603</v>
      </c>
      <c r="H60" s="163">
        <v>460</v>
      </c>
      <c r="I60" s="164">
        <f t="shared" si="21"/>
        <v>-0.23714759535655061</v>
      </c>
      <c r="J60" s="165">
        <f t="shared" si="18"/>
        <v>-0.58408679927667273</v>
      </c>
      <c r="K60" s="163">
        <f t="shared" si="19"/>
        <v>-143</v>
      </c>
      <c r="L60" s="163">
        <f t="shared" si="20"/>
        <v>-646</v>
      </c>
      <c r="M60" s="164">
        <f t="shared" si="22"/>
        <v>1.5226472931203949E-5</v>
      </c>
      <c r="N60" s="79"/>
    </row>
    <row r="61" spans="1:14" x14ac:dyDescent="0.25">
      <c r="A61" s="161" t="s">
        <v>144</v>
      </c>
      <c r="B61" s="162" t="s">
        <v>131</v>
      </c>
      <c r="C61" s="163">
        <v>1023</v>
      </c>
      <c r="D61" s="163">
        <v>1822</v>
      </c>
      <c r="E61" s="163">
        <v>1494</v>
      </c>
      <c r="F61" s="163">
        <v>271</v>
      </c>
      <c r="G61" s="163">
        <v>520</v>
      </c>
      <c r="H61" s="163">
        <v>413</v>
      </c>
      <c r="I61" s="164">
        <f t="shared" si="21"/>
        <v>-0.20576923076923082</v>
      </c>
      <c r="J61" s="165">
        <f t="shared" si="18"/>
        <v>-0.77332601536772771</v>
      </c>
      <c r="K61" s="163">
        <f t="shared" si="19"/>
        <v>-107</v>
      </c>
      <c r="L61" s="163">
        <f t="shared" si="20"/>
        <v>-1409</v>
      </c>
      <c r="M61" s="164">
        <f t="shared" si="22"/>
        <v>1.3670724609972241E-5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34006</v>
      </c>
      <c r="D62" s="169">
        <f t="shared" si="23"/>
        <v>36845</v>
      </c>
      <c r="E62" s="169">
        <f t="shared" si="23"/>
        <v>13181</v>
      </c>
      <c r="F62" s="169">
        <f t="shared" si="23"/>
        <v>27531</v>
      </c>
      <c r="G62" s="169">
        <f t="shared" si="23"/>
        <v>29566</v>
      </c>
      <c r="H62" s="169">
        <f t="shared" si="23"/>
        <v>35266</v>
      </c>
      <c r="I62" s="170">
        <f t="shared" si="21"/>
        <v>0.19278901440844209</v>
      </c>
      <c r="J62" s="171">
        <f t="shared" si="18"/>
        <v>-4.2855204233953059E-2</v>
      </c>
      <c r="K62" s="169">
        <f>H62-G62</f>
        <v>5700</v>
      </c>
      <c r="L62" s="169">
        <f t="shared" si="20"/>
        <v>-1579</v>
      </c>
      <c r="M62" s="170">
        <f t="shared" si="22"/>
        <v>1.1673408573735619E-3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751051</v>
      </c>
      <c r="D64" s="176">
        <v>704626</v>
      </c>
      <c r="E64" s="176">
        <v>211025</v>
      </c>
      <c r="F64" s="176">
        <v>824915</v>
      </c>
      <c r="G64" s="176">
        <v>892817</v>
      </c>
      <c r="H64" s="176">
        <v>1185602</v>
      </c>
      <c r="I64" s="177">
        <f>IFERROR(H64/G64-1,"-")</f>
        <v>0.3279339439101181</v>
      </c>
      <c r="J64" s="177">
        <f>IFERROR(H64/D64-1,"-")</f>
        <v>0.68259757658672826</v>
      </c>
      <c r="K64" s="176">
        <f>H64-G64</f>
        <v>292785</v>
      </c>
      <c r="L64" s="176">
        <f>H64-D64</f>
        <v>480976</v>
      </c>
      <c r="M64" s="177">
        <f>H64/H$8</f>
        <v>3.9244645130828835E-2</v>
      </c>
      <c r="N64" s="79"/>
    </row>
    <row r="65" spans="1:14" x14ac:dyDescent="0.25">
      <c r="A65" s="161" t="s">
        <v>96</v>
      </c>
      <c r="B65" s="157" t="s">
        <v>97</v>
      </c>
      <c r="C65" s="158">
        <v>129238</v>
      </c>
      <c r="D65" s="158">
        <v>140185</v>
      </c>
      <c r="E65" s="158">
        <v>66009</v>
      </c>
      <c r="F65" s="158">
        <v>110785</v>
      </c>
      <c r="G65" s="158">
        <v>148519</v>
      </c>
      <c r="H65" s="158">
        <v>225043</v>
      </c>
      <c r="I65" s="159">
        <f>IFERROR(H65/G65-1,"-")</f>
        <v>0.51524720742800589</v>
      </c>
      <c r="J65" s="160">
        <f t="shared" ref="J65:J76" si="24">IFERROR(H65/D65-1,"-")</f>
        <v>0.6053286728251952</v>
      </c>
      <c r="K65" s="158">
        <f t="shared" ref="K65:K75" si="25">H65-G65</f>
        <v>76524</v>
      </c>
      <c r="L65" s="158">
        <f t="shared" ref="L65:L76" si="26">H65-D65</f>
        <v>84858</v>
      </c>
      <c r="M65" s="159">
        <f>H65/H$8</f>
        <v>7.4491546692541958E-3</v>
      </c>
      <c r="N65" s="79"/>
    </row>
    <row r="66" spans="1:14" x14ac:dyDescent="0.25">
      <c r="A66" s="161" t="s">
        <v>103</v>
      </c>
      <c r="B66" s="162" t="s">
        <v>103</v>
      </c>
      <c r="C66" s="163">
        <v>64670</v>
      </c>
      <c r="D66" s="163">
        <v>61641</v>
      </c>
      <c r="E66" s="163">
        <v>19744</v>
      </c>
      <c r="F66" s="163">
        <v>71542</v>
      </c>
      <c r="G66" s="163">
        <v>80547</v>
      </c>
      <c r="H66" s="163">
        <v>111383</v>
      </c>
      <c r="I66" s="164">
        <f>IFERROR(H66/G66-1,"-")</f>
        <v>0.38283238357729021</v>
      </c>
      <c r="J66" s="165">
        <f t="shared" si="24"/>
        <v>0.80696289807108901</v>
      </c>
      <c r="K66" s="163">
        <f t="shared" si="25"/>
        <v>30836</v>
      </c>
      <c r="L66" s="163">
        <f t="shared" si="26"/>
        <v>49742</v>
      </c>
      <c r="M66" s="164">
        <f>H66/H$8</f>
        <v>3.6868918141223683E-3</v>
      </c>
      <c r="N66" s="79"/>
    </row>
    <row r="67" spans="1:14" x14ac:dyDescent="0.25">
      <c r="A67" s="161" t="s">
        <v>100</v>
      </c>
      <c r="B67" s="162" t="s">
        <v>100</v>
      </c>
      <c r="C67" s="163">
        <v>64568</v>
      </c>
      <c r="D67" s="163">
        <v>78544</v>
      </c>
      <c r="E67" s="163">
        <v>46265</v>
      </c>
      <c r="F67" s="163">
        <v>39243</v>
      </c>
      <c r="G67" s="163">
        <v>67972</v>
      </c>
      <c r="H67" s="163">
        <v>113660</v>
      </c>
      <c r="I67" s="164">
        <f>IFERROR(H67/G67-1,"-")</f>
        <v>0.67215912434531866</v>
      </c>
      <c r="J67" s="165">
        <f t="shared" si="24"/>
        <v>0.44708698309227946</v>
      </c>
      <c r="K67" s="163">
        <f t="shared" si="25"/>
        <v>45688</v>
      </c>
      <c r="L67" s="163">
        <f t="shared" si="26"/>
        <v>35116</v>
      </c>
      <c r="M67" s="164">
        <f>H67/H$8</f>
        <v>3.7622628551318279E-3</v>
      </c>
      <c r="N67" s="79"/>
    </row>
    <row r="68" spans="1:14" x14ac:dyDescent="0.25">
      <c r="A68" s="161"/>
      <c r="B68" s="157" t="s">
        <v>107</v>
      </c>
      <c r="C68" s="158">
        <v>621813</v>
      </c>
      <c r="D68" s="158">
        <v>564441</v>
      </c>
      <c r="E68" s="158">
        <v>145016</v>
      </c>
      <c r="F68" s="158">
        <v>714130</v>
      </c>
      <c r="G68" s="158">
        <v>744298</v>
      </c>
      <c r="H68" s="158">
        <v>960559</v>
      </c>
      <c r="I68" s="159">
        <f>IFERROR(H68/G68-1,"-")</f>
        <v>0.29055700808009699</v>
      </c>
      <c r="J68" s="160">
        <f t="shared" si="24"/>
        <v>0.70178814083314278</v>
      </c>
      <c r="K68" s="158">
        <f t="shared" si="25"/>
        <v>216261</v>
      </c>
      <c r="L68" s="158">
        <f t="shared" si="26"/>
        <v>396118</v>
      </c>
      <c r="M68" s="159">
        <f>H68/H$8</f>
        <v>3.1795490461574635E-2</v>
      </c>
      <c r="N68" s="79"/>
    </row>
    <row r="69" spans="1:14" s="56" customFormat="1" x14ac:dyDescent="0.25">
      <c r="A69" s="161"/>
      <c r="B69" s="162" t="s">
        <v>110</v>
      </c>
      <c r="C69" s="163">
        <v>284834</v>
      </c>
      <c r="D69" s="163">
        <v>242219</v>
      </c>
      <c r="E69" s="163">
        <v>52391</v>
      </c>
      <c r="F69" s="163">
        <v>339495</v>
      </c>
      <c r="G69" s="163">
        <v>271883</v>
      </c>
      <c r="H69" s="163">
        <v>400639</v>
      </c>
      <c r="I69" s="164">
        <f t="shared" ref="I69:I76" si="27">IFERROR(H69/G69-1,"-")</f>
        <v>0.47357135238319414</v>
      </c>
      <c r="J69" s="165">
        <f t="shared" si="24"/>
        <v>0.65403622341765089</v>
      </c>
      <c r="K69" s="163">
        <f t="shared" si="25"/>
        <v>128756</v>
      </c>
      <c r="L69" s="163">
        <f t="shared" si="26"/>
        <v>158420</v>
      </c>
      <c r="M69" s="164">
        <f t="shared" ref="M69:M76" si="28">H69/H$8</f>
        <v>1.3261562801488302E-2</v>
      </c>
      <c r="N69" s="166"/>
    </row>
    <row r="70" spans="1:14" s="56" customFormat="1" x14ac:dyDescent="0.25">
      <c r="A70" s="161"/>
      <c r="B70" s="162" t="s">
        <v>113</v>
      </c>
      <c r="C70" s="163">
        <v>96649</v>
      </c>
      <c r="D70" s="163">
        <v>77035</v>
      </c>
      <c r="E70" s="163">
        <v>21284</v>
      </c>
      <c r="F70" s="163">
        <v>46059</v>
      </c>
      <c r="G70" s="163">
        <v>62417</v>
      </c>
      <c r="H70" s="163">
        <v>60318</v>
      </c>
      <c r="I70" s="164">
        <f t="shared" si="27"/>
        <v>-3.3628658858964711E-2</v>
      </c>
      <c r="J70" s="165">
        <f t="shared" si="24"/>
        <v>-0.21700525735055498</v>
      </c>
      <c r="K70" s="163">
        <f t="shared" si="25"/>
        <v>-2099</v>
      </c>
      <c r="L70" s="163">
        <f t="shared" si="26"/>
        <v>-16717</v>
      </c>
      <c r="M70" s="164">
        <f t="shared" si="28"/>
        <v>1.9965878136181735E-3</v>
      </c>
      <c r="N70" s="166"/>
    </row>
    <row r="71" spans="1:14" x14ac:dyDescent="0.25">
      <c r="A71" s="161"/>
      <c r="B71" s="162" t="s">
        <v>116</v>
      </c>
      <c r="C71" s="163">
        <v>39639</v>
      </c>
      <c r="D71" s="163">
        <v>64630</v>
      </c>
      <c r="E71" s="163">
        <v>17911</v>
      </c>
      <c r="F71" s="163">
        <v>100707</v>
      </c>
      <c r="G71" s="163">
        <v>103020</v>
      </c>
      <c r="H71" s="163">
        <v>123780</v>
      </c>
      <c r="I71" s="164">
        <f t="shared" si="27"/>
        <v>0.20151426907396619</v>
      </c>
      <c r="J71" s="165">
        <f t="shared" si="24"/>
        <v>0.91520965495899742</v>
      </c>
      <c r="K71" s="163">
        <f t="shared" si="25"/>
        <v>20760</v>
      </c>
      <c r="L71" s="163">
        <f t="shared" si="26"/>
        <v>59150</v>
      </c>
      <c r="M71" s="164">
        <f t="shared" si="28"/>
        <v>4.0972452596183149E-3</v>
      </c>
      <c r="N71" s="79"/>
    </row>
    <row r="72" spans="1:14" x14ac:dyDescent="0.25">
      <c r="A72" s="161"/>
      <c r="B72" s="162" t="s">
        <v>123</v>
      </c>
      <c r="C72" s="163">
        <v>15177</v>
      </c>
      <c r="D72" s="163">
        <v>9855</v>
      </c>
      <c r="E72" s="163">
        <v>1613</v>
      </c>
      <c r="F72" s="163">
        <v>19610</v>
      </c>
      <c r="G72" s="163">
        <v>22196</v>
      </c>
      <c r="H72" s="163">
        <v>41464</v>
      </c>
      <c r="I72" s="164">
        <f t="shared" si="27"/>
        <v>0.86808433952063435</v>
      </c>
      <c r="J72" s="165">
        <f t="shared" si="24"/>
        <v>3.2074074074074073</v>
      </c>
      <c r="K72" s="163">
        <f t="shared" si="25"/>
        <v>19268</v>
      </c>
      <c r="L72" s="163">
        <f t="shared" si="26"/>
        <v>31609</v>
      </c>
      <c r="M72" s="164">
        <f t="shared" si="28"/>
        <v>1.3725010296074794E-3</v>
      </c>
      <c r="N72" s="79"/>
    </row>
    <row r="73" spans="1:14" x14ac:dyDescent="0.25">
      <c r="A73" s="161"/>
      <c r="B73" s="162" t="s">
        <v>119</v>
      </c>
      <c r="C73" s="163">
        <v>15378</v>
      </c>
      <c r="D73" s="163">
        <v>11621</v>
      </c>
      <c r="E73" s="163">
        <v>5937</v>
      </c>
      <c r="F73" s="163">
        <v>19219</v>
      </c>
      <c r="G73" s="163">
        <v>16032</v>
      </c>
      <c r="H73" s="163">
        <v>23981</v>
      </c>
      <c r="I73" s="164">
        <f t="shared" si="27"/>
        <v>0.49582085828343314</v>
      </c>
      <c r="J73" s="165">
        <f t="shared" si="24"/>
        <v>1.0635917735134668</v>
      </c>
      <c r="K73" s="163">
        <f t="shared" si="25"/>
        <v>7949</v>
      </c>
      <c r="L73" s="163">
        <f t="shared" si="26"/>
        <v>12360</v>
      </c>
      <c r="M73" s="164">
        <f t="shared" si="28"/>
        <v>7.9379575513739546E-4</v>
      </c>
      <c r="N73" s="79"/>
    </row>
    <row r="74" spans="1:14" x14ac:dyDescent="0.25">
      <c r="A74" s="161"/>
      <c r="B74" s="162" t="s">
        <v>128</v>
      </c>
      <c r="C74" s="163">
        <v>7300</v>
      </c>
      <c r="D74" s="163">
        <v>11308</v>
      </c>
      <c r="E74" s="163">
        <v>5454</v>
      </c>
      <c r="F74" s="163">
        <v>10053</v>
      </c>
      <c r="G74" s="163">
        <v>24512</v>
      </c>
      <c r="H74" s="163">
        <v>19261</v>
      </c>
      <c r="I74" s="164">
        <f t="shared" si="27"/>
        <v>-0.2142216057441253</v>
      </c>
      <c r="J74" s="165">
        <f t="shared" si="24"/>
        <v>0.70330739299610889</v>
      </c>
      <c r="K74" s="163">
        <f t="shared" si="25"/>
        <v>-5251</v>
      </c>
      <c r="L74" s="163">
        <f t="shared" si="26"/>
        <v>7953</v>
      </c>
      <c r="M74" s="164">
        <f t="shared" si="28"/>
        <v>6.3755890245199842E-4</v>
      </c>
      <c r="N74" s="79"/>
    </row>
    <row r="75" spans="1:14" x14ac:dyDescent="0.25">
      <c r="A75" s="161" t="s">
        <v>144</v>
      </c>
      <c r="B75" s="162" t="s">
        <v>131</v>
      </c>
      <c r="C75" s="163">
        <v>10550</v>
      </c>
      <c r="D75" s="163">
        <v>8775</v>
      </c>
      <c r="E75" s="163">
        <v>4802</v>
      </c>
      <c r="F75" s="163">
        <v>3088</v>
      </c>
      <c r="G75" s="163">
        <v>7254</v>
      </c>
      <c r="H75" s="163">
        <v>13134</v>
      </c>
      <c r="I75" s="164">
        <f t="shared" si="27"/>
        <v>0.81058726220016553</v>
      </c>
      <c r="J75" s="165">
        <f t="shared" si="24"/>
        <v>0.49675213675213681</v>
      </c>
      <c r="K75" s="163">
        <f t="shared" si="25"/>
        <v>5880</v>
      </c>
      <c r="L75" s="163">
        <f t="shared" si="26"/>
        <v>4359</v>
      </c>
      <c r="M75" s="164">
        <f t="shared" si="28"/>
        <v>4.3474890321398407E-4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152286</v>
      </c>
      <c r="D76" s="169">
        <f t="shared" si="29"/>
        <v>138998</v>
      </c>
      <c r="E76" s="169">
        <f t="shared" si="29"/>
        <v>35624</v>
      </c>
      <c r="F76" s="169">
        <f t="shared" si="29"/>
        <v>175899</v>
      </c>
      <c r="G76" s="169">
        <f t="shared" si="29"/>
        <v>236984</v>
      </c>
      <c r="H76" s="169">
        <f t="shared" si="29"/>
        <v>277982</v>
      </c>
      <c r="I76" s="170">
        <f t="shared" si="27"/>
        <v>0.17299902103095577</v>
      </c>
      <c r="J76" s="171">
        <f t="shared" si="24"/>
        <v>0.99989927912631837</v>
      </c>
      <c r="K76" s="169">
        <f>H76-G76</f>
        <v>40998</v>
      </c>
      <c r="L76" s="169">
        <f t="shared" si="26"/>
        <v>138984</v>
      </c>
      <c r="M76" s="170">
        <f t="shared" si="28"/>
        <v>9.2014899964389905E-3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4862284</v>
      </c>
      <c r="D78" s="176">
        <v>4567746</v>
      </c>
      <c r="E78" s="176">
        <v>1394761</v>
      </c>
      <c r="F78" s="176">
        <v>3540445</v>
      </c>
      <c r="G78" s="176">
        <v>4226384</v>
      </c>
      <c r="H78" s="176">
        <v>4800011</v>
      </c>
      <c r="I78" s="177">
        <f>IFERROR(H78/G78-1,"-")</f>
        <v>0.13572524408572439</v>
      </c>
      <c r="J78" s="177">
        <f>IFERROR(H78/D78-1,"-")</f>
        <v>5.084893074177077E-2</v>
      </c>
      <c r="K78" s="176">
        <f>H78-G78</f>
        <v>573627</v>
      </c>
      <c r="L78" s="176">
        <f>H78-D78</f>
        <v>232265</v>
      </c>
      <c r="M78" s="177">
        <f>H78/H$8</f>
        <v>0.1588852990456113</v>
      </c>
      <c r="N78" s="79"/>
    </row>
    <row r="79" spans="1:14" x14ac:dyDescent="0.25">
      <c r="A79" s="161" t="s">
        <v>96</v>
      </c>
      <c r="B79" s="157" t="s">
        <v>97</v>
      </c>
      <c r="C79" s="158">
        <v>1713649</v>
      </c>
      <c r="D79" s="158">
        <v>1635045</v>
      </c>
      <c r="E79" s="158">
        <v>407148</v>
      </c>
      <c r="F79" s="158">
        <v>1438330</v>
      </c>
      <c r="G79" s="158">
        <v>1476085</v>
      </c>
      <c r="H79" s="158">
        <v>1483539</v>
      </c>
      <c r="I79" s="159">
        <f>IFERROR(H79/G79-1,"-")</f>
        <v>5.0498446905158367E-3</v>
      </c>
      <c r="J79" s="160">
        <f t="shared" ref="J79:J90" si="30">IFERROR(H79/D79-1,"-")</f>
        <v>-9.2661669862297402E-2</v>
      </c>
      <c r="K79" s="158">
        <f t="shared" ref="K79:K89" si="31">H79-G79</f>
        <v>7454</v>
      </c>
      <c r="L79" s="158">
        <f t="shared" ref="L79:L90" si="32">H79-D79</f>
        <v>-151506</v>
      </c>
      <c r="M79" s="159">
        <f>H79/H$8</f>
        <v>4.9106666143229075E-2</v>
      </c>
      <c r="N79" s="79"/>
    </row>
    <row r="80" spans="1:14" x14ac:dyDescent="0.25">
      <c r="A80" s="161" t="s">
        <v>103</v>
      </c>
      <c r="B80" s="162" t="s">
        <v>103</v>
      </c>
      <c r="C80" s="163">
        <v>299184</v>
      </c>
      <c r="D80" s="163">
        <v>182940</v>
      </c>
      <c r="E80" s="163">
        <v>51462</v>
      </c>
      <c r="F80" s="163">
        <v>219274</v>
      </c>
      <c r="G80" s="163">
        <v>231889</v>
      </c>
      <c r="H80" s="163">
        <v>254370</v>
      </c>
      <c r="I80" s="164">
        <f>IFERROR(H80/G80-1,"-")</f>
        <v>9.6947246311813062E-2</v>
      </c>
      <c r="J80" s="165">
        <f t="shared" si="30"/>
        <v>0.39045588717612323</v>
      </c>
      <c r="K80" s="163">
        <f t="shared" si="31"/>
        <v>22481</v>
      </c>
      <c r="L80" s="163">
        <f t="shared" si="32"/>
        <v>71430</v>
      </c>
      <c r="M80" s="164">
        <f>H80/H$8</f>
        <v>8.4199085206746703E-3</v>
      </c>
      <c r="N80" s="79"/>
    </row>
    <row r="81" spans="1:14" x14ac:dyDescent="0.25">
      <c r="A81" s="161" t="s">
        <v>100</v>
      </c>
      <c r="B81" s="162" t="s">
        <v>100</v>
      </c>
      <c r="C81" s="163">
        <v>1414465</v>
      </c>
      <c r="D81" s="163">
        <v>1452105</v>
      </c>
      <c r="E81" s="163">
        <v>355686</v>
      </c>
      <c r="F81" s="163">
        <v>1219056</v>
      </c>
      <c r="G81" s="163">
        <v>1244196</v>
      </c>
      <c r="H81" s="163">
        <v>1229169</v>
      </c>
      <c r="I81" s="164">
        <f>IFERROR(H81/G81-1,"-")</f>
        <v>-1.2077679079501968E-2</v>
      </c>
      <c r="J81" s="165">
        <f t="shared" si="30"/>
        <v>-0.15352608798950484</v>
      </c>
      <c r="K81" s="163">
        <f t="shared" si="31"/>
        <v>-15027</v>
      </c>
      <c r="L81" s="163">
        <f t="shared" si="32"/>
        <v>-222936</v>
      </c>
      <c r="M81" s="164">
        <f>H81/H$8</f>
        <v>4.0686757622554408E-2</v>
      </c>
      <c r="N81" s="79"/>
    </row>
    <row r="82" spans="1:14" x14ac:dyDescent="0.25">
      <c r="A82" s="161"/>
      <c r="B82" s="157" t="s">
        <v>107</v>
      </c>
      <c r="C82" s="158">
        <v>3148635</v>
      </c>
      <c r="D82" s="158">
        <v>2932701</v>
      </c>
      <c r="E82" s="158">
        <v>987613</v>
      </c>
      <c r="F82" s="158">
        <v>2102115</v>
      </c>
      <c r="G82" s="158">
        <v>2750299</v>
      </c>
      <c r="H82" s="158">
        <v>3316472</v>
      </c>
      <c r="I82" s="159">
        <f>IFERROR(H82/G82-1,"-")</f>
        <v>0.20585870845315357</v>
      </c>
      <c r="J82" s="160">
        <f t="shared" si="30"/>
        <v>0.13085923181394898</v>
      </c>
      <c r="K82" s="158">
        <f t="shared" si="31"/>
        <v>566173</v>
      </c>
      <c r="L82" s="158">
        <f t="shared" si="32"/>
        <v>383771</v>
      </c>
      <c r="M82" s="159">
        <f>H82/H$8</f>
        <v>0.10977863290238223</v>
      </c>
      <c r="N82" s="79"/>
    </row>
    <row r="83" spans="1:14" s="56" customFormat="1" x14ac:dyDescent="0.25">
      <c r="A83" s="161"/>
      <c r="B83" s="162" t="s">
        <v>110</v>
      </c>
      <c r="C83" s="163">
        <v>424703</v>
      </c>
      <c r="D83" s="163">
        <v>473424</v>
      </c>
      <c r="E83" s="163">
        <v>143645</v>
      </c>
      <c r="F83" s="163">
        <v>410915</v>
      </c>
      <c r="G83" s="163">
        <v>542908</v>
      </c>
      <c r="H83" s="163">
        <v>659100</v>
      </c>
      <c r="I83" s="164">
        <f t="shared" ref="I83:I90" si="33">IFERROR(H83/G83-1,"-")</f>
        <v>0.21401784464402818</v>
      </c>
      <c r="J83" s="165">
        <f t="shared" si="30"/>
        <v>0.39219811416404737</v>
      </c>
      <c r="K83" s="163">
        <f t="shared" si="31"/>
        <v>116192</v>
      </c>
      <c r="L83" s="163">
        <f t="shared" si="32"/>
        <v>185676</v>
      </c>
      <c r="M83" s="164">
        <f t="shared" ref="M83:M90" si="34">H83/H$8</f>
        <v>2.1816887628166352E-2</v>
      </c>
      <c r="N83" s="166"/>
    </row>
    <row r="84" spans="1:14" s="56" customFormat="1" x14ac:dyDescent="0.25">
      <c r="A84" s="161"/>
      <c r="B84" s="162" t="s">
        <v>113</v>
      </c>
      <c r="C84" s="163">
        <v>1514863</v>
      </c>
      <c r="D84" s="163">
        <v>1265085</v>
      </c>
      <c r="E84" s="163">
        <v>409095</v>
      </c>
      <c r="F84" s="163">
        <v>770353</v>
      </c>
      <c r="G84" s="163">
        <v>927884</v>
      </c>
      <c r="H84" s="163">
        <v>1085325</v>
      </c>
      <c r="I84" s="164">
        <f t="shared" si="33"/>
        <v>0.1696774596824604</v>
      </c>
      <c r="J84" s="165">
        <f t="shared" si="30"/>
        <v>-0.14209321903271321</v>
      </c>
      <c r="K84" s="163">
        <f t="shared" si="31"/>
        <v>157441</v>
      </c>
      <c r="L84" s="163">
        <f t="shared" si="32"/>
        <v>-179760</v>
      </c>
      <c r="M84" s="164">
        <f t="shared" si="34"/>
        <v>3.5925373334910707E-2</v>
      </c>
      <c r="N84" s="166"/>
    </row>
    <row r="85" spans="1:14" x14ac:dyDescent="0.25">
      <c r="A85" s="161"/>
      <c r="B85" s="162" t="s">
        <v>116</v>
      </c>
      <c r="C85" s="163">
        <v>138490</v>
      </c>
      <c r="D85" s="163">
        <v>151586</v>
      </c>
      <c r="E85" s="163">
        <v>45538</v>
      </c>
      <c r="F85" s="163">
        <v>149520</v>
      </c>
      <c r="G85" s="163">
        <v>229021</v>
      </c>
      <c r="H85" s="163">
        <v>333977</v>
      </c>
      <c r="I85" s="164">
        <f t="shared" si="33"/>
        <v>0.45828111832539364</v>
      </c>
      <c r="J85" s="165">
        <f t="shared" si="30"/>
        <v>1.2032179752747614</v>
      </c>
      <c r="K85" s="163">
        <f t="shared" si="31"/>
        <v>104956</v>
      </c>
      <c r="L85" s="163">
        <f t="shared" si="32"/>
        <v>182391</v>
      </c>
      <c r="M85" s="164">
        <f t="shared" si="34"/>
        <v>1.105498206553196E-2</v>
      </c>
      <c r="N85" s="79"/>
    </row>
    <row r="86" spans="1:14" x14ac:dyDescent="0.25">
      <c r="A86" s="161"/>
      <c r="B86" s="162" t="s">
        <v>123</v>
      </c>
      <c r="C86" s="163">
        <v>88441</v>
      </c>
      <c r="D86" s="163">
        <v>65693</v>
      </c>
      <c r="E86" s="163">
        <v>12980</v>
      </c>
      <c r="F86" s="163">
        <v>61673</v>
      </c>
      <c r="G86" s="163">
        <v>74728</v>
      </c>
      <c r="H86" s="163">
        <v>113006</v>
      </c>
      <c r="I86" s="164">
        <f t="shared" si="33"/>
        <v>0.51223102451557656</v>
      </c>
      <c r="J86" s="165">
        <f t="shared" si="30"/>
        <v>0.72021372140106243</v>
      </c>
      <c r="K86" s="163">
        <f t="shared" si="31"/>
        <v>38278</v>
      </c>
      <c r="L86" s="163">
        <f t="shared" si="32"/>
        <v>47313</v>
      </c>
      <c r="M86" s="164">
        <f t="shared" si="34"/>
        <v>3.7406147827470293E-3</v>
      </c>
      <c r="N86" s="79"/>
    </row>
    <row r="87" spans="1:14" x14ac:dyDescent="0.25">
      <c r="A87" s="161"/>
      <c r="B87" s="162" t="s">
        <v>119</v>
      </c>
      <c r="C87" s="163">
        <v>49261</v>
      </c>
      <c r="D87" s="163">
        <v>40928</v>
      </c>
      <c r="E87" s="163">
        <v>13733</v>
      </c>
      <c r="F87" s="163">
        <v>26694</v>
      </c>
      <c r="G87" s="163">
        <v>37999</v>
      </c>
      <c r="H87" s="163">
        <v>49600</v>
      </c>
      <c r="I87" s="164">
        <f t="shared" si="33"/>
        <v>0.30529750782915333</v>
      </c>
      <c r="J87" s="165">
        <f t="shared" si="30"/>
        <v>0.21188428459734165</v>
      </c>
      <c r="K87" s="163">
        <f t="shared" si="31"/>
        <v>11601</v>
      </c>
      <c r="L87" s="163">
        <f t="shared" si="32"/>
        <v>8672</v>
      </c>
      <c r="M87" s="164">
        <f t="shared" si="34"/>
        <v>1.6418109943211214E-3</v>
      </c>
      <c r="N87" s="79"/>
    </row>
    <row r="88" spans="1:14" x14ac:dyDescent="0.25">
      <c r="A88" s="161"/>
      <c r="B88" s="162" t="s">
        <v>128</v>
      </c>
      <c r="C88" s="163">
        <v>50470</v>
      </c>
      <c r="D88" s="163">
        <v>55903</v>
      </c>
      <c r="E88" s="163">
        <v>30309</v>
      </c>
      <c r="F88" s="163">
        <v>41850</v>
      </c>
      <c r="G88" s="163">
        <v>54825</v>
      </c>
      <c r="H88" s="163">
        <v>51168</v>
      </c>
      <c r="I88" s="164">
        <f t="shared" si="33"/>
        <v>-6.6703146374828992E-2</v>
      </c>
      <c r="J88" s="165">
        <f t="shared" si="30"/>
        <v>-8.4700284421229677E-2</v>
      </c>
      <c r="K88" s="163">
        <f t="shared" si="31"/>
        <v>-3657</v>
      </c>
      <c r="L88" s="163">
        <f t="shared" si="32"/>
        <v>-4735</v>
      </c>
      <c r="M88" s="164">
        <f t="shared" si="34"/>
        <v>1.6937134063996601E-3</v>
      </c>
      <c r="N88" s="79"/>
    </row>
    <row r="89" spans="1:14" x14ac:dyDescent="0.25">
      <c r="A89" s="161" t="s">
        <v>144</v>
      </c>
      <c r="B89" s="162" t="s">
        <v>131</v>
      </c>
      <c r="C89" s="163">
        <v>89087</v>
      </c>
      <c r="D89" s="163">
        <v>74707</v>
      </c>
      <c r="E89" s="163">
        <v>49079</v>
      </c>
      <c r="F89" s="163">
        <v>35470</v>
      </c>
      <c r="G89" s="163">
        <v>54870</v>
      </c>
      <c r="H89" s="163">
        <v>56994</v>
      </c>
      <c r="I89" s="164">
        <f t="shared" si="33"/>
        <v>3.8709677419354938E-2</v>
      </c>
      <c r="J89" s="165">
        <f t="shared" si="30"/>
        <v>-0.23709960244689254</v>
      </c>
      <c r="K89" s="163">
        <f t="shared" si="31"/>
        <v>2124</v>
      </c>
      <c r="L89" s="163">
        <f t="shared" si="32"/>
        <v>-17713</v>
      </c>
      <c r="M89" s="164">
        <f t="shared" si="34"/>
        <v>1.8865599961761692E-3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793320</v>
      </c>
      <c r="D90" s="169">
        <f t="shared" si="35"/>
        <v>805375</v>
      </c>
      <c r="E90" s="169">
        <f t="shared" si="35"/>
        <v>283234</v>
      </c>
      <c r="F90" s="169">
        <f t="shared" si="35"/>
        <v>605640</v>
      </c>
      <c r="G90" s="169">
        <f t="shared" si="35"/>
        <v>828064</v>
      </c>
      <c r="H90" s="169">
        <f t="shared" si="35"/>
        <v>967302</v>
      </c>
      <c r="I90" s="170">
        <f t="shared" si="33"/>
        <v>0.1681488387371024</v>
      </c>
      <c r="J90" s="171">
        <f t="shared" si="30"/>
        <v>0.20105789228620208</v>
      </c>
      <c r="K90" s="169">
        <f>H90-G90</f>
        <v>139238</v>
      </c>
      <c r="L90" s="169">
        <f t="shared" si="32"/>
        <v>161927</v>
      </c>
      <c r="M90" s="170">
        <f t="shared" si="34"/>
        <v>3.2018690694129222E-2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112117</v>
      </c>
      <c r="D92" s="176">
        <v>108944</v>
      </c>
      <c r="E92" s="176">
        <v>47970</v>
      </c>
      <c r="F92" s="176">
        <v>112590</v>
      </c>
      <c r="G92" s="176">
        <v>123254</v>
      </c>
      <c r="H92" s="176">
        <v>124009</v>
      </c>
      <c r="I92" s="177">
        <f>IFERROR(H92/G92-1,"-")</f>
        <v>6.1255618478912588E-3</v>
      </c>
      <c r="J92" s="177">
        <f>IFERROR(H92/D92-1,"-")</f>
        <v>0.1382820531649287</v>
      </c>
      <c r="K92" s="176">
        <f>H92-G92</f>
        <v>755</v>
      </c>
      <c r="L92" s="176">
        <f>H92-D92</f>
        <v>15065</v>
      </c>
      <c r="M92" s="177">
        <f>H92/H$8</f>
        <v>4.1048253950558052E-3</v>
      </c>
      <c r="N92" s="79"/>
    </row>
    <row r="93" spans="1:14" x14ac:dyDescent="0.25">
      <c r="A93" s="161" t="s">
        <v>96</v>
      </c>
      <c r="B93" s="157" t="s">
        <v>97</v>
      </c>
      <c r="C93" s="158">
        <v>58027</v>
      </c>
      <c r="D93" s="158">
        <v>59433</v>
      </c>
      <c r="E93" s="158">
        <v>24250</v>
      </c>
      <c r="F93" s="158">
        <v>58913</v>
      </c>
      <c r="G93" s="158">
        <v>63184</v>
      </c>
      <c r="H93" s="158">
        <v>57440</v>
      </c>
      <c r="I93" s="159">
        <f>IFERROR(H93/G93-1,"-")</f>
        <v>-9.0909090909090939E-2</v>
      </c>
      <c r="J93" s="160">
        <f t="shared" ref="J93:J104" si="36">IFERROR(H93/D93-1,"-")</f>
        <v>-3.3533558797301133E-2</v>
      </c>
      <c r="K93" s="158">
        <f t="shared" ref="K93:K103" si="37">H93-G93</f>
        <v>-5744</v>
      </c>
      <c r="L93" s="158">
        <f t="shared" ref="L93:L104" si="38">H93-D93</f>
        <v>-1993</v>
      </c>
      <c r="M93" s="159">
        <f>H93/H$8</f>
        <v>1.9013230547138148E-3</v>
      </c>
      <c r="N93" s="79"/>
    </row>
    <row r="94" spans="1:14" x14ac:dyDescent="0.25">
      <c r="A94" s="161" t="s">
        <v>103</v>
      </c>
      <c r="B94" s="162" t="s">
        <v>103</v>
      </c>
      <c r="C94" s="163">
        <v>24857</v>
      </c>
      <c r="D94" s="163">
        <v>25580</v>
      </c>
      <c r="E94" s="163">
        <v>10910</v>
      </c>
      <c r="F94" s="163">
        <v>24660</v>
      </c>
      <c r="G94" s="163">
        <v>16617</v>
      </c>
      <c r="H94" s="163">
        <v>15955</v>
      </c>
      <c r="I94" s="164">
        <f>IFERROR(H94/G94-1,"-")</f>
        <v>-3.9838719383763599E-2</v>
      </c>
      <c r="J94" s="165">
        <f t="shared" si="36"/>
        <v>-0.3762705238467553</v>
      </c>
      <c r="K94" s="163">
        <f t="shared" si="37"/>
        <v>-662</v>
      </c>
      <c r="L94" s="163">
        <f t="shared" si="38"/>
        <v>-9625</v>
      </c>
      <c r="M94" s="164">
        <f>H94/H$8</f>
        <v>5.2812690351599788E-4</v>
      </c>
      <c r="N94" s="79"/>
    </row>
    <row r="95" spans="1:14" x14ac:dyDescent="0.25">
      <c r="A95" s="161" t="s">
        <v>100</v>
      </c>
      <c r="B95" s="162" t="s">
        <v>100</v>
      </c>
      <c r="C95" s="163">
        <v>33170</v>
      </c>
      <c r="D95" s="163">
        <v>33853</v>
      </c>
      <c r="E95" s="163">
        <v>13340</v>
      </c>
      <c r="F95" s="163">
        <v>34253</v>
      </c>
      <c r="G95" s="163">
        <v>46567</v>
      </c>
      <c r="H95" s="163">
        <v>41485</v>
      </c>
      <c r="I95" s="164">
        <f>IFERROR(H95/G95-1,"-")</f>
        <v>-0.10913307707174613</v>
      </c>
      <c r="J95" s="165">
        <f t="shared" si="36"/>
        <v>0.22544530765367909</v>
      </c>
      <c r="K95" s="163">
        <f t="shared" si="37"/>
        <v>-5082</v>
      </c>
      <c r="L95" s="163">
        <f t="shared" si="38"/>
        <v>7632</v>
      </c>
      <c r="M95" s="164">
        <f>H95/H$8</f>
        <v>1.373196151197817E-3</v>
      </c>
      <c r="N95" s="79"/>
    </row>
    <row r="96" spans="1:14" x14ac:dyDescent="0.25">
      <c r="A96" s="161"/>
      <c r="B96" s="157" t="s">
        <v>107</v>
      </c>
      <c r="C96" s="158">
        <v>54090</v>
      </c>
      <c r="D96" s="158">
        <v>49511</v>
      </c>
      <c r="E96" s="158">
        <v>23720</v>
      </c>
      <c r="F96" s="158">
        <v>53677</v>
      </c>
      <c r="G96" s="158">
        <v>60070</v>
      </c>
      <c r="H96" s="158">
        <v>66569</v>
      </c>
      <c r="I96" s="159">
        <f>IFERROR(H96/G96-1,"-")</f>
        <v>0.10819044448143833</v>
      </c>
      <c r="J96" s="160">
        <f t="shared" si="36"/>
        <v>0.3445294984952838</v>
      </c>
      <c r="K96" s="158">
        <f t="shared" si="37"/>
        <v>6499</v>
      </c>
      <c r="L96" s="158">
        <f t="shared" si="38"/>
        <v>17058</v>
      </c>
      <c r="M96" s="159">
        <f>H96/H$8</f>
        <v>2.2035023403419907E-3</v>
      </c>
      <c r="N96" s="79"/>
    </row>
    <row r="97" spans="1:14" s="56" customFormat="1" x14ac:dyDescent="0.25">
      <c r="A97" s="161"/>
      <c r="B97" s="162" t="s">
        <v>110</v>
      </c>
      <c r="C97" s="163">
        <v>5785</v>
      </c>
      <c r="D97" s="163">
        <v>6550</v>
      </c>
      <c r="E97" s="163">
        <v>4639</v>
      </c>
      <c r="F97" s="163">
        <v>7354</v>
      </c>
      <c r="G97" s="163">
        <v>9095</v>
      </c>
      <c r="H97" s="163">
        <v>10362</v>
      </c>
      <c r="I97" s="164">
        <f t="shared" ref="I97:I104" si="39">IFERROR(H97/G97-1,"-")</f>
        <v>0.13930731170973054</v>
      </c>
      <c r="J97" s="165">
        <f t="shared" si="36"/>
        <v>0.58198473282442742</v>
      </c>
      <c r="K97" s="163">
        <f t="shared" si="37"/>
        <v>1267</v>
      </c>
      <c r="L97" s="163">
        <f t="shared" si="38"/>
        <v>3812</v>
      </c>
      <c r="M97" s="164">
        <f t="shared" ref="M97:M104" si="40">H97/H$8</f>
        <v>3.429928532894246E-4</v>
      </c>
      <c r="N97" s="166"/>
    </row>
    <row r="98" spans="1:14" s="56" customFormat="1" x14ac:dyDescent="0.25">
      <c r="A98" s="161"/>
      <c r="B98" s="162" t="s">
        <v>113</v>
      </c>
      <c r="C98" s="163">
        <v>20071</v>
      </c>
      <c r="D98" s="163">
        <v>15905</v>
      </c>
      <c r="E98" s="163">
        <v>6968</v>
      </c>
      <c r="F98" s="163">
        <v>16794</v>
      </c>
      <c r="G98" s="163">
        <v>17695</v>
      </c>
      <c r="H98" s="163">
        <v>19667</v>
      </c>
      <c r="I98" s="164">
        <f t="shared" si="39"/>
        <v>0.11144391070923998</v>
      </c>
      <c r="J98" s="165">
        <f t="shared" si="36"/>
        <v>0.23652939327255584</v>
      </c>
      <c r="K98" s="163">
        <f t="shared" si="37"/>
        <v>1972</v>
      </c>
      <c r="L98" s="163">
        <f t="shared" si="38"/>
        <v>3762</v>
      </c>
      <c r="M98" s="164">
        <f t="shared" si="40"/>
        <v>6.5099791986519145E-4</v>
      </c>
      <c r="N98" s="166"/>
    </row>
    <row r="99" spans="1:14" x14ac:dyDescent="0.25">
      <c r="A99" s="161"/>
      <c r="B99" s="162" t="s">
        <v>116</v>
      </c>
      <c r="C99" s="163">
        <v>7207</v>
      </c>
      <c r="D99" s="163">
        <v>7095</v>
      </c>
      <c r="E99" s="163">
        <v>3938</v>
      </c>
      <c r="F99" s="163">
        <v>6488</v>
      </c>
      <c r="G99" s="163">
        <v>7083</v>
      </c>
      <c r="H99" s="163">
        <v>8264</v>
      </c>
      <c r="I99" s="164">
        <f t="shared" si="39"/>
        <v>0.16673725822391638</v>
      </c>
      <c r="J99" s="165">
        <f t="shared" si="36"/>
        <v>0.16476391825229042</v>
      </c>
      <c r="K99" s="163">
        <f t="shared" si="37"/>
        <v>1181</v>
      </c>
      <c r="L99" s="163">
        <f t="shared" si="38"/>
        <v>1169</v>
      </c>
      <c r="M99" s="164">
        <f t="shared" si="40"/>
        <v>2.7354689631189005E-4</v>
      </c>
      <c r="N99" s="79"/>
    </row>
    <row r="100" spans="1:14" x14ac:dyDescent="0.25">
      <c r="A100" s="161"/>
      <c r="B100" s="162" t="s">
        <v>123</v>
      </c>
      <c r="C100" s="163">
        <v>1881</v>
      </c>
      <c r="D100" s="163">
        <v>1973</v>
      </c>
      <c r="E100" s="163">
        <v>869</v>
      </c>
      <c r="F100" s="163">
        <v>3894</v>
      </c>
      <c r="G100" s="163">
        <v>2936</v>
      </c>
      <c r="H100" s="163">
        <v>3317</v>
      </c>
      <c r="I100" s="164">
        <f t="shared" si="39"/>
        <v>0.12976839237057214</v>
      </c>
      <c r="J100" s="165">
        <f t="shared" si="36"/>
        <v>0.68119614799797268</v>
      </c>
      <c r="K100" s="163">
        <f t="shared" si="37"/>
        <v>381</v>
      </c>
      <c r="L100" s="163">
        <f t="shared" si="38"/>
        <v>1344</v>
      </c>
      <c r="M100" s="164">
        <f t="shared" si="40"/>
        <v>1.0979611024522499E-4</v>
      </c>
      <c r="N100" s="79"/>
    </row>
    <row r="101" spans="1:14" x14ac:dyDescent="0.25">
      <c r="A101" s="161"/>
      <c r="B101" s="162" t="s">
        <v>119</v>
      </c>
      <c r="C101" s="163">
        <v>1202</v>
      </c>
      <c r="D101" s="163">
        <v>1063</v>
      </c>
      <c r="E101" s="163">
        <v>574</v>
      </c>
      <c r="F101" s="163">
        <v>1623</v>
      </c>
      <c r="G101" s="163">
        <v>1339</v>
      </c>
      <c r="H101" s="163">
        <v>1849</v>
      </c>
      <c r="I101" s="164">
        <f t="shared" si="39"/>
        <v>0.38088125466766254</v>
      </c>
      <c r="J101" s="165">
        <f t="shared" si="36"/>
        <v>0.73941674506114774</v>
      </c>
      <c r="K101" s="163">
        <f t="shared" si="37"/>
        <v>510</v>
      </c>
      <c r="L101" s="163">
        <f t="shared" si="38"/>
        <v>786</v>
      </c>
      <c r="M101" s="164">
        <f t="shared" si="40"/>
        <v>6.1203800977817604E-5</v>
      </c>
      <c r="N101" s="79"/>
    </row>
    <row r="102" spans="1:14" x14ac:dyDescent="0.25">
      <c r="A102" s="161"/>
      <c r="B102" s="162" t="s">
        <v>128</v>
      </c>
      <c r="C102" s="163">
        <v>242</v>
      </c>
      <c r="D102" s="163">
        <v>331</v>
      </c>
      <c r="E102" s="163">
        <v>568</v>
      </c>
      <c r="F102" s="163">
        <v>676</v>
      </c>
      <c r="G102" s="163">
        <v>304</v>
      </c>
      <c r="H102" s="163">
        <v>656</v>
      </c>
      <c r="I102" s="164">
        <f t="shared" si="39"/>
        <v>1.1578947368421053</v>
      </c>
      <c r="J102" s="165">
        <f t="shared" si="36"/>
        <v>0.98187311178247727</v>
      </c>
      <c r="K102" s="163">
        <f t="shared" si="37"/>
        <v>352</v>
      </c>
      <c r="L102" s="163">
        <f t="shared" si="38"/>
        <v>325</v>
      </c>
      <c r="M102" s="164">
        <f t="shared" si="40"/>
        <v>2.1714274441021282E-5</v>
      </c>
      <c r="N102" s="79"/>
    </row>
    <row r="103" spans="1:14" x14ac:dyDescent="0.25">
      <c r="A103" s="161" t="s">
        <v>144</v>
      </c>
      <c r="B103" s="162" t="s">
        <v>131</v>
      </c>
      <c r="C103" s="163">
        <v>745</v>
      </c>
      <c r="D103" s="163">
        <v>431</v>
      </c>
      <c r="E103" s="163">
        <v>225</v>
      </c>
      <c r="F103" s="163">
        <v>267</v>
      </c>
      <c r="G103" s="163">
        <v>706</v>
      </c>
      <c r="H103" s="163">
        <v>993</v>
      </c>
      <c r="I103" s="164">
        <f t="shared" si="39"/>
        <v>0.40651558073654392</v>
      </c>
      <c r="J103" s="165">
        <f t="shared" si="36"/>
        <v>1.3039443155452437</v>
      </c>
      <c r="K103" s="163">
        <f t="shared" si="37"/>
        <v>287</v>
      </c>
      <c r="L103" s="163">
        <f t="shared" si="38"/>
        <v>562</v>
      </c>
      <c r="M103" s="164">
        <f t="shared" si="40"/>
        <v>3.2869320914533743E-5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16957</v>
      </c>
      <c r="D104" s="169">
        <f t="shared" si="41"/>
        <v>16163</v>
      </c>
      <c r="E104" s="169">
        <f t="shared" si="41"/>
        <v>5939</v>
      </c>
      <c r="F104" s="169">
        <f t="shared" si="41"/>
        <v>16581</v>
      </c>
      <c r="G104" s="169">
        <f t="shared" si="41"/>
        <v>20912</v>
      </c>
      <c r="H104" s="169">
        <f t="shared" si="41"/>
        <v>21461</v>
      </c>
      <c r="I104" s="170">
        <f t="shared" si="39"/>
        <v>2.6252869166029091E-2</v>
      </c>
      <c r="J104" s="171">
        <f t="shared" si="36"/>
        <v>0.327785683350863</v>
      </c>
      <c r="K104" s="169">
        <f>H104-G104</f>
        <v>549</v>
      </c>
      <c r="L104" s="169">
        <f t="shared" si="38"/>
        <v>5298</v>
      </c>
      <c r="M104" s="170">
        <f t="shared" si="40"/>
        <v>7.1038116429688681E-4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887197</v>
      </c>
      <c r="D106" s="176">
        <v>880258</v>
      </c>
      <c r="E106" s="176">
        <v>370665</v>
      </c>
      <c r="F106" s="176">
        <v>1093304</v>
      </c>
      <c r="G106" s="176">
        <v>1210630</v>
      </c>
      <c r="H106" s="176">
        <v>1245782</v>
      </c>
      <c r="I106" s="177">
        <f>IFERROR(H106/G106-1,"-")</f>
        <v>2.9036121688707617E-2</v>
      </c>
      <c r="J106" s="177">
        <f>IFERROR(H106/D106-1,"-")</f>
        <v>0.4152464391121693</v>
      </c>
      <c r="K106" s="176">
        <f>H106-G106</f>
        <v>35152</v>
      </c>
      <c r="L106" s="176">
        <f>H106-D106</f>
        <v>365524</v>
      </c>
      <c r="M106" s="177">
        <f>H106/H$8</f>
        <v>4.1236665002567646E-2</v>
      </c>
      <c r="N106" s="79"/>
    </row>
    <row r="107" spans="1:14" x14ac:dyDescent="0.25">
      <c r="A107" s="161" t="s">
        <v>96</v>
      </c>
      <c r="B107" s="157" t="s">
        <v>97</v>
      </c>
      <c r="C107" s="158">
        <v>138260</v>
      </c>
      <c r="D107" s="158">
        <v>131988</v>
      </c>
      <c r="E107" s="158">
        <v>112563</v>
      </c>
      <c r="F107" s="158">
        <v>170955</v>
      </c>
      <c r="G107" s="158">
        <v>192212</v>
      </c>
      <c r="H107" s="158">
        <v>184519</v>
      </c>
      <c r="I107" s="159">
        <f>IFERROR(H107/G107-1,"-")</f>
        <v>-4.0023515701413048E-2</v>
      </c>
      <c r="J107" s="160">
        <f t="shared" ref="J107:J118" si="42">IFERROR(H107/D107-1,"-")</f>
        <v>0.39799830287601901</v>
      </c>
      <c r="K107" s="158">
        <f t="shared" ref="K107:K117" si="43">H107-G107</f>
        <v>-7693</v>
      </c>
      <c r="L107" s="158">
        <f t="shared" ref="L107:L118" si="44">H107-D107</f>
        <v>52531</v>
      </c>
      <c r="M107" s="159">
        <f>H107/H$8</f>
        <v>6.1077686060713506E-3</v>
      </c>
      <c r="N107" s="79"/>
    </row>
    <row r="108" spans="1:14" x14ac:dyDescent="0.25">
      <c r="A108" s="161" t="s">
        <v>103</v>
      </c>
      <c r="B108" s="162" t="s">
        <v>103</v>
      </c>
      <c r="C108" s="163">
        <v>47469</v>
      </c>
      <c r="D108" s="163">
        <v>37729</v>
      </c>
      <c r="E108" s="163">
        <v>8382</v>
      </c>
      <c r="F108" s="163">
        <v>59185</v>
      </c>
      <c r="G108" s="163">
        <v>53181</v>
      </c>
      <c r="H108" s="163">
        <v>52808</v>
      </c>
      <c r="I108" s="164">
        <f>IFERROR(H108/G108-1,"-")</f>
        <v>-7.013783118030914E-3</v>
      </c>
      <c r="J108" s="165">
        <f t="shared" si="42"/>
        <v>0.39966603938614864</v>
      </c>
      <c r="K108" s="163">
        <f t="shared" si="43"/>
        <v>-373</v>
      </c>
      <c r="L108" s="163">
        <f t="shared" si="44"/>
        <v>15079</v>
      </c>
      <c r="M108" s="164">
        <f>H108/H$8</f>
        <v>1.7479990925022132E-3</v>
      </c>
      <c r="N108" s="79"/>
    </row>
    <row r="109" spans="1:14" x14ac:dyDescent="0.25">
      <c r="A109" s="161" t="s">
        <v>100</v>
      </c>
      <c r="B109" s="162" t="s">
        <v>100</v>
      </c>
      <c r="C109" s="163">
        <v>90791</v>
      </c>
      <c r="D109" s="163">
        <v>94259</v>
      </c>
      <c r="E109" s="163">
        <v>104181</v>
      </c>
      <c r="F109" s="163">
        <v>111770</v>
      </c>
      <c r="G109" s="163">
        <v>139031</v>
      </c>
      <c r="H109" s="163">
        <v>131711</v>
      </c>
      <c r="I109" s="164">
        <f>IFERROR(H109/G109-1,"-")</f>
        <v>-5.26501283886327E-2</v>
      </c>
      <c r="J109" s="165">
        <f t="shared" si="42"/>
        <v>0.39733075886652736</v>
      </c>
      <c r="K109" s="163">
        <f t="shared" si="43"/>
        <v>-7320</v>
      </c>
      <c r="L109" s="163">
        <f t="shared" si="44"/>
        <v>37452</v>
      </c>
      <c r="M109" s="164">
        <f>H109/H$8</f>
        <v>4.3597695135691372E-3</v>
      </c>
      <c r="N109" s="79"/>
    </row>
    <row r="110" spans="1:14" x14ac:dyDescent="0.25">
      <c r="A110" s="161"/>
      <c r="B110" s="157" t="s">
        <v>107</v>
      </c>
      <c r="C110" s="158">
        <v>748937</v>
      </c>
      <c r="D110" s="158">
        <v>748270</v>
      </c>
      <c r="E110" s="158">
        <v>258102</v>
      </c>
      <c r="F110" s="158">
        <v>922349</v>
      </c>
      <c r="G110" s="158">
        <v>1018418</v>
      </c>
      <c r="H110" s="158">
        <v>1061263</v>
      </c>
      <c r="I110" s="159">
        <f>IFERROR(H110/G110-1,"-")</f>
        <v>4.2070151941540734E-2</v>
      </c>
      <c r="J110" s="160">
        <f t="shared" si="42"/>
        <v>0.41828885295414753</v>
      </c>
      <c r="K110" s="158">
        <f t="shared" si="43"/>
        <v>42845</v>
      </c>
      <c r="L110" s="158">
        <f t="shared" si="44"/>
        <v>312993</v>
      </c>
      <c r="M110" s="159">
        <f>H110/H$8</f>
        <v>3.5128896396496294E-2</v>
      </c>
      <c r="N110" s="79"/>
    </row>
    <row r="111" spans="1:14" s="56" customFormat="1" x14ac:dyDescent="0.25">
      <c r="A111" s="161"/>
      <c r="B111" s="162" t="s">
        <v>110</v>
      </c>
      <c r="C111" s="163">
        <v>419877</v>
      </c>
      <c r="D111" s="163">
        <v>402974</v>
      </c>
      <c r="E111" s="163">
        <v>133518</v>
      </c>
      <c r="F111" s="163">
        <v>568160</v>
      </c>
      <c r="G111" s="163">
        <v>650057</v>
      </c>
      <c r="H111" s="163">
        <v>658325</v>
      </c>
      <c r="I111" s="164">
        <f t="shared" ref="I111:I118" si="45">IFERROR(H111/G111-1,"-")</f>
        <v>1.2718884651653717E-2</v>
      </c>
      <c r="J111" s="165">
        <f t="shared" si="42"/>
        <v>0.63366619186349493</v>
      </c>
      <c r="K111" s="163">
        <f t="shared" si="43"/>
        <v>8268</v>
      </c>
      <c r="L111" s="163">
        <f t="shared" si="44"/>
        <v>255351</v>
      </c>
      <c r="M111" s="164">
        <f t="shared" ref="M111:M118" si="46">H111/H$8</f>
        <v>2.1791234331380086E-2</v>
      </c>
      <c r="N111" s="166"/>
    </row>
    <row r="112" spans="1:14" s="56" customFormat="1" x14ac:dyDescent="0.25">
      <c r="A112" s="161"/>
      <c r="B112" s="162" t="s">
        <v>113</v>
      </c>
      <c r="C112" s="163">
        <v>91712</v>
      </c>
      <c r="D112" s="163">
        <v>70340</v>
      </c>
      <c r="E112" s="163">
        <v>18998</v>
      </c>
      <c r="F112" s="163">
        <v>35944</v>
      </c>
      <c r="G112" s="163">
        <v>47820</v>
      </c>
      <c r="H112" s="163">
        <v>47025</v>
      </c>
      <c r="I112" s="164">
        <f t="shared" si="45"/>
        <v>-1.6624843161856973E-2</v>
      </c>
      <c r="J112" s="165">
        <f t="shared" si="42"/>
        <v>-0.33146147284617566</v>
      </c>
      <c r="K112" s="163">
        <f t="shared" si="43"/>
        <v>-795</v>
      </c>
      <c r="L112" s="163">
        <f t="shared" si="44"/>
        <v>-23315</v>
      </c>
      <c r="M112" s="164">
        <f t="shared" si="46"/>
        <v>1.5565758469344906E-3</v>
      </c>
      <c r="N112" s="166"/>
    </row>
    <row r="113" spans="1:14" x14ac:dyDescent="0.25">
      <c r="A113" s="161"/>
      <c r="B113" s="162" t="s">
        <v>116</v>
      </c>
      <c r="C113" s="163">
        <v>88228</v>
      </c>
      <c r="D113" s="163">
        <v>87644</v>
      </c>
      <c r="E113" s="163">
        <v>12749</v>
      </c>
      <c r="F113" s="163">
        <v>55819</v>
      </c>
      <c r="G113" s="163">
        <v>68095</v>
      </c>
      <c r="H113" s="163">
        <v>71104</v>
      </c>
      <c r="I113" s="164">
        <f t="shared" si="45"/>
        <v>4.4188266392539921E-2</v>
      </c>
      <c r="J113" s="165">
        <f t="shared" si="42"/>
        <v>-0.18871799552736068</v>
      </c>
      <c r="K113" s="163">
        <f t="shared" si="43"/>
        <v>3009</v>
      </c>
      <c r="L113" s="163">
        <f t="shared" si="44"/>
        <v>-16540</v>
      </c>
      <c r="M113" s="164">
        <f t="shared" si="46"/>
        <v>2.3536155028267948E-3</v>
      </c>
      <c r="N113" s="79"/>
    </row>
    <row r="114" spans="1:14" x14ac:dyDescent="0.25">
      <c r="A114" s="161"/>
      <c r="B114" s="162" t="s">
        <v>123</v>
      </c>
      <c r="C114" s="163">
        <v>13632</v>
      </c>
      <c r="D114" s="163">
        <v>15516</v>
      </c>
      <c r="E114" s="163">
        <v>7651</v>
      </c>
      <c r="F114" s="163">
        <v>34672</v>
      </c>
      <c r="G114" s="163">
        <v>35304</v>
      </c>
      <c r="H114" s="163">
        <v>34011</v>
      </c>
      <c r="I114" s="164">
        <f t="shared" si="45"/>
        <v>-3.6624745071380027E-2</v>
      </c>
      <c r="J114" s="165">
        <f t="shared" si="42"/>
        <v>1.1919953596287702</v>
      </c>
      <c r="K114" s="163">
        <f t="shared" si="43"/>
        <v>-1293</v>
      </c>
      <c r="L114" s="163">
        <f t="shared" si="44"/>
        <v>18495</v>
      </c>
      <c r="M114" s="164">
        <f t="shared" si="46"/>
        <v>1.1257990670938641E-3</v>
      </c>
      <c r="N114" s="79"/>
    </row>
    <row r="115" spans="1:14" x14ac:dyDescent="0.25">
      <c r="A115" s="161"/>
      <c r="B115" s="162" t="s">
        <v>119</v>
      </c>
      <c r="C115" s="163">
        <v>22851</v>
      </c>
      <c r="D115" s="163">
        <v>25673</v>
      </c>
      <c r="E115" s="163">
        <v>18826</v>
      </c>
      <c r="F115" s="163">
        <v>36949</v>
      </c>
      <c r="G115" s="163">
        <v>35389</v>
      </c>
      <c r="H115" s="163">
        <v>27130</v>
      </c>
      <c r="I115" s="164">
        <f t="shared" si="45"/>
        <v>-0.23337760321003698</v>
      </c>
      <c r="J115" s="165">
        <f t="shared" si="42"/>
        <v>5.6752229969228463E-2</v>
      </c>
      <c r="K115" s="163">
        <f t="shared" si="43"/>
        <v>-8259</v>
      </c>
      <c r="L115" s="163">
        <f t="shared" si="44"/>
        <v>1457</v>
      </c>
      <c r="M115" s="164">
        <f t="shared" si="46"/>
        <v>8.980308926599198E-4</v>
      </c>
      <c r="N115" s="79"/>
    </row>
    <row r="116" spans="1:14" x14ac:dyDescent="0.25">
      <c r="A116" s="161"/>
      <c r="B116" s="162" t="s">
        <v>128</v>
      </c>
      <c r="C116" s="163">
        <v>3065</v>
      </c>
      <c r="D116" s="163">
        <v>4222</v>
      </c>
      <c r="E116" s="163">
        <v>2329</v>
      </c>
      <c r="F116" s="163">
        <v>9679</v>
      </c>
      <c r="G116" s="163">
        <v>7799</v>
      </c>
      <c r="H116" s="163">
        <v>10345</v>
      </c>
      <c r="I116" s="164">
        <f t="shared" si="45"/>
        <v>0.32645210924477497</v>
      </c>
      <c r="J116" s="165">
        <f t="shared" si="42"/>
        <v>1.4502605400284225</v>
      </c>
      <c r="K116" s="163">
        <f t="shared" si="43"/>
        <v>2546</v>
      </c>
      <c r="L116" s="163">
        <f t="shared" si="44"/>
        <v>6123</v>
      </c>
      <c r="M116" s="164">
        <f t="shared" si="46"/>
        <v>3.4243013581153228E-4</v>
      </c>
      <c r="N116" s="79"/>
    </row>
    <row r="117" spans="1:14" x14ac:dyDescent="0.25">
      <c r="A117" s="161" t="s">
        <v>144</v>
      </c>
      <c r="B117" s="162" t="s">
        <v>131</v>
      </c>
      <c r="C117" s="163">
        <v>8222</v>
      </c>
      <c r="D117" s="163">
        <v>8597</v>
      </c>
      <c r="E117" s="163">
        <v>7254</v>
      </c>
      <c r="F117" s="163">
        <v>5619</v>
      </c>
      <c r="G117" s="163">
        <v>4722</v>
      </c>
      <c r="H117" s="163">
        <v>9099</v>
      </c>
      <c r="I117" s="164">
        <f t="shared" si="45"/>
        <v>0.92693773824650583</v>
      </c>
      <c r="J117" s="165">
        <f t="shared" si="42"/>
        <v>5.8392462486914098E-2</v>
      </c>
      <c r="K117" s="163">
        <f t="shared" si="43"/>
        <v>4377</v>
      </c>
      <c r="L117" s="163">
        <f t="shared" si="44"/>
        <v>502</v>
      </c>
      <c r="M117" s="164">
        <f t="shared" si="46"/>
        <v>3.0118625478483635E-4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101350</v>
      </c>
      <c r="D118" s="169">
        <f t="shared" si="47"/>
        <v>133304</v>
      </c>
      <c r="E118" s="169">
        <f t="shared" si="47"/>
        <v>56777</v>
      </c>
      <c r="F118" s="169">
        <f t="shared" si="47"/>
        <v>175507</v>
      </c>
      <c r="G118" s="169">
        <f t="shared" si="47"/>
        <v>169232</v>
      </c>
      <c r="H118" s="169">
        <f t="shared" si="47"/>
        <v>204224</v>
      </c>
      <c r="I118" s="170">
        <f t="shared" si="45"/>
        <v>0.20676940531341592</v>
      </c>
      <c r="J118" s="171">
        <f t="shared" si="42"/>
        <v>0.532017043749625</v>
      </c>
      <c r="K118" s="169">
        <f>H118-G118</f>
        <v>34992</v>
      </c>
      <c r="L118" s="169">
        <f t="shared" si="44"/>
        <v>70920</v>
      </c>
      <c r="M118" s="170">
        <f t="shared" si="46"/>
        <v>6.760024365004772E-3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435931</v>
      </c>
      <c r="D120" s="176">
        <v>406844</v>
      </c>
      <c r="E120" s="176">
        <v>165295</v>
      </c>
      <c r="F120" s="176">
        <v>433395</v>
      </c>
      <c r="G120" s="176">
        <v>467345</v>
      </c>
      <c r="H120" s="176">
        <v>475889</v>
      </c>
      <c r="I120" s="177">
        <f>IFERROR(H120/G120-1,"-")</f>
        <v>1.8281997239726566E-2</v>
      </c>
      <c r="J120" s="177">
        <f>IFERROR(H120/D120-1,"-")</f>
        <v>0.16970878272753187</v>
      </c>
      <c r="K120" s="176">
        <f>H120-G120</f>
        <v>8544</v>
      </c>
      <c r="L120" s="176">
        <f>H120-D120</f>
        <v>69045</v>
      </c>
      <c r="M120" s="177">
        <f>H120/H$8</f>
        <v>1.5752415166864601E-2</v>
      </c>
      <c r="N120" s="79"/>
    </row>
    <row r="121" spans="1:14" x14ac:dyDescent="0.25">
      <c r="A121" s="161" t="s">
        <v>96</v>
      </c>
      <c r="B121" s="157" t="s">
        <v>97</v>
      </c>
      <c r="C121" s="158">
        <v>224724</v>
      </c>
      <c r="D121" s="158">
        <v>192777</v>
      </c>
      <c r="E121" s="158">
        <v>82724</v>
      </c>
      <c r="F121" s="158">
        <v>225216</v>
      </c>
      <c r="G121" s="158">
        <v>253425</v>
      </c>
      <c r="H121" s="158">
        <v>254238</v>
      </c>
      <c r="I121" s="159">
        <f>IFERROR(H121/G121-1,"-")</f>
        <v>3.208049718851802E-3</v>
      </c>
      <c r="J121" s="160">
        <f t="shared" ref="J121:J132" si="48">IFERROR(H121/D121-1,"-")</f>
        <v>0.31881915373721958</v>
      </c>
      <c r="K121" s="158">
        <f t="shared" ref="K121:K131" si="49">H121-G121</f>
        <v>813</v>
      </c>
      <c r="L121" s="158">
        <f t="shared" ref="L121:L132" si="50">H121-D121</f>
        <v>61461</v>
      </c>
      <c r="M121" s="159">
        <f>H121/H$8</f>
        <v>8.4155391849639778E-3</v>
      </c>
      <c r="N121" s="79"/>
    </row>
    <row r="122" spans="1:14" x14ac:dyDescent="0.25">
      <c r="A122" s="161" t="s">
        <v>103</v>
      </c>
      <c r="B122" s="162" t="s">
        <v>103</v>
      </c>
      <c r="C122" s="163">
        <v>115685</v>
      </c>
      <c r="D122" s="163">
        <v>90547</v>
      </c>
      <c r="E122" s="163">
        <v>32750</v>
      </c>
      <c r="F122" s="163">
        <v>106682</v>
      </c>
      <c r="G122" s="163">
        <v>101584</v>
      </c>
      <c r="H122" s="163">
        <v>112133</v>
      </c>
      <c r="I122" s="164">
        <f>IFERROR(H122/G122-1,"-")</f>
        <v>0.10384509371554573</v>
      </c>
      <c r="J122" s="165">
        <f t="shared" si="48"/>
        <v>0.23839552939357467</v>
      </c>
      <c r="K122" s="163">
        <f t="shared" si="49"/>
        <v>10549</v>
      </c>
      <c r="L122" s="163">
        <f t="shared" si="50"/>
        <v>21586</v>
      </c>
      <c r="M122" s="164">
        <f>H122/H$8</f>
        <v>3.7117175852058532E-3</v>
      </c>
      <c r="N122" s="79"/>
    </row>
    <row r="123" spans="1:14" x14ac:dyDescent="0.25">
      <c r="A123" s="161" t="s">
        <v>100</v>
      </c>
      <c r="B123" s="162" t="s">
        <v>100</v>
      </c>
      <c r="C123" s="163">
        <v>109039</v>
      </c>
      <c r="D123" s="163">
        <v>102230</v>
      </c>
      <c r="E123" s="163">
        <v>49974</v>
      </c>
      <c r="F123" s="163">
        <v>118534</v>
      </c>
      <c r="G123" s="163">
        <v>151841</v>
      </c>
      <c r="H123" s="163">
        <v>142105</v>
      </c>
      <c r="I123" s="164">
        <f>IFERROR(H123/G123-1,"-")</f>
        <v>-6.4119704164224411E-2</v>
      </c>
      <c r="J123" s="165">
        <f t="shared" si="48"/>
        <v>0.39005184388144376</v>
      </c>
      <c r="K123" s="163">
        <f t="shared" si="49"/>
        <v>-9736</v>
      </c>
      <c r="L123" s="163">
        <f t="shared" si="50"/>
        <v>39875</v>
      </c>
      <c r="M123" s="164">
        <f>H123/H$8</f>
        <v>4.7038215997581238E-3</v>
      </c>
      <c r="N123" s="79"/>
    </row>
    <row r="124" spans="1:14" x14ac:dyDescent="0.25">
      <c r="A124" s="161"/>
      <c r="B124" s="157" t="s">
        <v>107</v>
      </c>
      <c r="C124" s="158">
        <v>211207</v>
      </c>
      <c r="D124" s="158">
        <v>214067</v>
      </c>
      <c r="E124" s="158">
        <v>82571</v>
      </c>
      <c r="F124" s="158">
        <v>208179</v>
      </c>
      <c r="G124" s="158">
        <v>213920</v>
      </c>
      <c r="H124" s="158">
        <v>221651</v>
      </c>
      <c r="I124" s="159">
        <f>IFERROR(H124/G124-1,"-")</f>
        <v>3.6139678384442764E-2</v>
      </c>
      <c r="J124" s="160">
        <f t="shared" si="48"/>
        <v>3.5428160342322768E-2</v>
      </c>
      <c r="K124" s="158">
        <f t="shared" si="49"/>
        <v>7731</v>
      </c>
      <c r="L124" s="158">
        <f t="shared" si="50"/>
        <v>7584</v>
      </c>
      <c r="M124" s="159">
        <f>H124/H$8</f>
        <v>7.336875981900623E-3</v>
      </c>
      <c r="N124" s="79"/>
    </row>
    <row r="125" spans="1:14" s="56" customFormat="1" x14ac:dyDescent="0.25">
      <c r="A125" s="161"/>
      <c r="B125" s="162" t="s">
        <v>110</v>
      </c>
      <c r="C125" s="163">
        <v>29244</v>
      </c>
      <c r="D125" s="163">
        <v>26273</v>
      </c>
      <c r="E125" s="163">
        <v>9691</v>
      </c>
      <c r="F125" s="163">
        <v>27029</v>
      </c>
      <c r="G125" s="163">
        <v>33297</v>
      </c>
      <c r="H125" s="163">
        <v>29838</v>
      </c>
      <c r="I125" s="164">
        <f t="shared" ref="I125:I132" si="51">IFERROR(H125/G125-1,"-")</f>
        <v>-0.10388323272366884</v>
      </c>
      <c r="J125" s="165">
        <f t="shared" si="48"/>
        <v>0.13569063296920802</v>
      </c>
      <c r="K125" s="163">
        <f t="shared" si="49"/>
        <v>-3459</v>
      </c>
      <c r="L125" s="163">
        <f t="shared" si="50"/>
        <v>3565</v>
      </c>
      <c r="M125" s="164">
        <f t="shared" ref="M125:M132" si="52">H125/H$8</f>
        <v>9.8766847678535526E-4</v>
      </c>
      <c r="N125" s="166"/>
    </row>
    <row r="126" spans="1:14" s="56" customFormat="1" x14ac:dyDescent="0.25">
      <c r="A126" s="161"/>
      <c r="B126" s="162" t="s">
        <v>113</v>
      </c>
      <c r="C126" s="163">
        <v>27050</v>
      </c>
      <c r="D126" s="163">
        <v>23613</v>
      </c>
      <c r="E126" s="163">
        <v>9874</v>
      </c>
      <c r="F126" s="163">
        <v>24712</v>
      </c>
      <c r="G126" s="163">
        <v>32782</v>
      </c>
      <c r="H126" s="163">
        <v>32200</v>
      </c>
      <c r="I126" s="164">
        <f t="shared" si="51"/>
        <v>-1.7753645293148712E-2</v>
      </c>
      <c r="J126" s="165">
        <f t="shared" si="48"/>
        <v>0.36365561343327824</v>
      </c>
      <c r="K126" s="163">
        <f t="shared" si="49"/>
        <v>-582</v>
      </c>
      <c r="L126" s="163">
        <f t="shared" si="50"/>
        <v>8587</v>
      </c>
      <c r="M126" s="164">
        <f t="shared" si="52"/>
        <v>1.0658531051842765E-3</v>
      </c>
      <c r="N126" s="166"/>
    </row>
    <row r="127" spans="1:14" x14ac:dyDescent="0.25">
      <c r="A127" s="161"/>
      <c r="B127" s="162" t="s">
        <v>116</v>
      </c>
      <c r="C127" s="163">
        <v>15643</v>
      </c>
      <c r="D127" s="163">
        <v>16609</v>
      </c>
      <c r="E127" s="163">
        <v>5911</v>
      </c>
      <c r="F127" s="163">
        <v>18814</v>
      </c>
      <c r="G127" s="163">
        <v>21615</v>
      </c>
      <c r="H127" s="163">
        <v>21985</v>
      </c>
      <c r="I127" s="164">
        <f t="shared" si="51"/>
        <v>1.7117742308581985E-2</v>
      </c>
      <c r="J127" s="165">
        <f t="shared" si="48"/>
        <v>0.32367993256668082</v>
      </c>
      <c r="K127" s="163">
        <f t="shared" si="49"/>
        <v>370</v>
      </c>
      <c r="L127" s="163">
        <f t="shared" si="50"/>
        <v>5376</v>
      </c>
      <c r="M127" s="164">
        <f t="shared" si="52"/>
        <v>7.2772610302721484E-4</v>
      </c>
      <c r="N127" s="79"/>
    </row>
    <row r="128" spans="1:14" x14ac:dyDescent="0.25">
      <c r="A128" s="161"/>
      <c r="B128" s="162" t="s">
        <v>123</v>
      </c>
      <c r="C128" s="163">
        <v>3854</v>
      </c>
      <c r="D128" s="163">
        <v>3795</v>
      </c>
      <c r="E128" s="163">
        <v>1464</v>
      </c>
      <c r="F128" s="163">
        <v>4863</v>
      </c>
      <c r="G128" s="163">
        <v>5575</v>
      </c>
      <c r="H128" s="163">
        <v>5980</v>
      </c>
      <c r="I128" s="164">
        <f t="shared" si="51"/>
        <v>7.2645739910313978E-2</v>
      </c>
      <c r="J128" s="165">
        <f t="shared" si="48"/>
        <v>0.57575757575757569</v>
      </c>
      <c r="K128" s="163">
        <f t="shared" si="49"/>
        <v>405</v>
      </c>
      <c r="L128" s="163">
        <f t="shared" si="50"/>
        <v>2185</v>
      </c>
      <c r="M128" s="164">
        <f t="shared" si="52"/>
        <v>1.9794414810565133E-4</v>
      </c>
      <c r="N128" s="79"/>
    </row>
    <row r="129" spans="1:14" x14ac:dyDescent="0.25">
      <c r="A129" s="161"/>
      <c r="B129" s="162" t="s">
        <v>119</v>
      </c>
      <c r="C129" s="163">
        <v>4083</v>
      </c>
      <c r="D129" s="163">
        <v>3034</v>
      </c>
      <c r="E129" s="163">
        <v>1517</v>
      </c>
      <c r="F129" s="163">
        <v>3717</v>
      </c>
      <c r="G129" s="163">
        <v>4323</v>
      </c>
      <c r="H129" s="163">
        <v>4572</v>
      </c>
      <c r="I129" s="164">
        <f t="shared" si="51"/>
        <v>5.7598889659958408E-2</v>
      </c>
      <c r="J129" s="165">
        <f t="shared" si="48"/>
        <v>0.50692155570204345</v>
      </c>
      <c r="K129" s="163">
        <f t="shared" si="49"/>
        <v>249</v>
      </c>
      <c r="L129" s="163">
        <f t="shared" si="50"/>
        <v>1538</v>
      </c>
      <c r="M129" s="164">
        <f t="shared" si="52"/>
        <v>1.5133790052492273E-4</v>
      </c>
      <c r="N129" s="79"/>
    </row>
    <row r="130" spans="1:14" x14ac:dyDescent="0.25">
      <c r="A130" s="161"/>
      <c r="B130" s="162" t="s">
        <v>128</v>
      </c>
      <c r="C130" s="163">
        <v>3251</v>
      </c>
      <c r="D130" s="163">
        <v>3538</v>
      </c>
      <c r="E130" s="163">
        <v>1636</v>
      </c>
      <c r="F130" s="163">
        <v>1978</v>
      </c>
      <c r="G130" s="163">
        <v>2618</v>
      </c>
      <c r="H130" s="163">
        <v>3241</v>
      </c>
      <c r="I130" s="164">
        <f t="shared" si="51"/>
        <v>0.23796791443850274</v>
      </c>
      <c r="J130" s="165">
        <f t="shared" si="48"/>
        <v>-8.3945732052006838E-2</v>
      </c>
      <c r="K130" s="163">
        <f t="shared" si="49"/>
        <v>623</v>
      </c>
      <c r="L130" s="163">
        <f t="shared" si="50"/>
        <v>-297</v>
      </c>
      <c r="M130" s="164">
        <f t="shared" si="52"/>
        <v>1.0728043210876521E-4</v>
      </c>
      <c r="N130" s="79"/>
    </row>
    <row r="131" spans="1:14" x14ac:dyDescent="0.25">
      <c r="A131" s="161" t="s">
        <v>144</v>
      </c>
      <c r="B131" s="162" t="s">
        <v>131</v>
      </c>
      <c r="C131" s="163">
        <v>5456</v>
      </c>
      <c r="D131" s="163">
        <v>4393</v>
      </c>
      <c r="E131" s="163">
        <v>2018</v>
      </c>
      <c r="F131" s="163">
        <v>2819</v>
      </c>
      <c r="G131" s="163">
        <v>3621</v>
      </c>
      <c r="H131" s="163">
        <v>3873</v>
      </c>
      <c r="I131" s="164">
        <f t="shared" si="51"/>
        <v>6.9594034797017423E-2</v>
      </c>
      <c r="J131" s="165">
        <f t="shared" si="48"/>
        <v>-0.11837013430457544</v>
      </c>
      <c r="K131" s="163">
        <f t="shared" si="49"/>
        <v>252</v>
      </c>
      <c r="L131" s="163">
        <f t="shared" si="50"/>
        <v>-520</v>
      </c>
      <c r="M131" s="164">
        <f t="shared" si="52"/>
        <v>1.2820028187511499E-4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122626</v>
      </c>
      <c r="D132" s="169">
        <f t="shared" si="53"/>
        <v>132812</v>
      </c>
      <c r="E132" s="169">
        <f t="shared" si="53"/>
        <v>50460</v>
      </c>
      <c r="F132" s="169">
        <f t="shared" si="53"/>
        <v>124247</v>
      </c>
      <c r="G132" s="169">
        <f t="shared" si="53"/>
        <v>110089</v>
      </c>
      <c r="H132" s="169">
        <f t="shared" si="53"/>
        <v>119962</v>
      </c>
      <c r="I132" s="170">
        <f t="shared" si="51"/>
        <v>8.9681984576115648E-2</v>
      </c>
      <c r="J132" s="171">
        <f t="shared" si="48"/>
        <v>-9.675330542420868E-2</v>
      </c>
      <c r="K132" s="169">
        <f>H132-G132</f>
        <v>9873</v>
      </c>
      <c r="L132" s="169">
        <f t="shared" si="50"/>
        <v>-12850</v>
      </c>
      <c r="M132" s="170">
        <f t="shared" si="52"/>
        <v>3.9708655342893216E-3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1766837</v>
      </c>
      <c r="D134" s="176">
        <v>1561981</v>
      </c>
      <c r="E134" s="176">
        <v>520456</v>
      </c>
      <c r="F134" s="176">
        <v>1443953</v>
      </c>
      <c r="G134" s="176">
        <v>1563825</v>
      </c>
      <c r="H134" s="176">
        <v>1665600</v>
      </c>
      <c r="I134" s="177">
        <f>IFERROR(H134/G134-1,"-")</f>
        <v>6.5080811471871947E-2</v>
      </c>
      <c r="J134" s="177">
        <f>IFERROR(H134/D134-1,"-")</f>
        <v>6.6338194894816294E-2</v>
      </c>
      <c r="K134" s="176">
        <f>H134-G134</f>
        <v>101775</v>
      </c>
      <c r="L134" s="176">
        <f>H134-D134</f>
        <v>103619</v>
      </c>
      <c r="M134" s="177">
        <f>H134/H$8</f>
        <v>5.513307242220282E-2</v>
      </c>
      <c r="N134" s="79"/>
    </row>
    <row r="135" spans="1:14" x14ac:dyDescent="0.25">
      <c r="A135" s="161" t="s">
        <v>96</v>
      </c>
      <c r="B135" s="157" t="s">
        <v>97</v>
      </c>
      <c r="C135" s="158">
        <v>193733</v>
      </c>
      <c r="D135" s="158">
        <v>177992</v>
      </c>
      <c r="E135" s="158">
        <v>53748</v>
      </c>
      <c r="F135" s="158">
        <v>93705</v>
      </c>
      <c r="G135" s="158">
        <v>103244</v>
      </c>
      <c r="H135" s="158">
        <v>92495</v>
      </c>
      <c r="I135" s="159">
        <f>IFERROR(H135/G135-1,"-")</f>
        <v>-0.1041125876564255</v>
      </c>
      <c r="J135" s="160">
        <f t="shared" ref="J135:J146" si="54">IFERROR(H135/D135-1,"-")</f>
        <v>-0.48034181311519619</v>
      </c>
      <c r="K135" s="158">
        <f t="shared" ref="K135:K145" si="55">H135-G135</f>
        <v>-10749</v>
      </c>
      <c r="L135" s="158">
        <f t="shared" ref="L135:L146" si="56">H135-D135</f>
        <v>-85497</v>
      </c>
      <c r="M135" s="159">
        <f>H135/H$8</f>
        <v>3.0616795951558897E-3</v>
      </c>
      <c r="N135" s="79"/>
    </row>
    <row r="136" spans="1:14" x14ac:dyDescent="0.25">
      <c r="A136" s="161" t="s">
        <v>103</v>
      </c>
      <c r="B136" s="162" t="s">
        <v>103</v>
      </c>
      <c r="C136" s="163">
        <v>136915</v>
      </c>
      <c r="D136" s="163">
        <v>90010</v>
      </c>
      <c r="E136" s="163">
        <v>34399</v>
      </c>
      <c r="F136" s="163">
        <v>51915</v>
      </c>
      <c r="G136" s="163">
        <v>56049</v>
      </c>
      <c r="H136" s="163">
        <v>45454</v>
      </c>
      <c r="I136" s="164">
        <f>IFERROR(H136/G136-1,"-")</f>
        <v>-0.18903102642330816</v>
      </c>
      <c r="J136" s="165">
        <f t="shared" si="54"/>
        <v>-0.49501166537051444</v>
      </c>
      <c r="K136" s="163">
        <f t="shared" si="55"/>
        <v>-10595</v>
      </c>
      <c r="L136" s="163">
        <f t="shared" si="56"/>
        <v>-44556</v>
      </c>
      <c r="M136" s="164">
        <f>H136/H$8</f>
        <v>1.504574131771618E-3</v>
      </c>
      <c r="N136" s="79"/>
    </row>
    <row r="137" spans="1:14" x14ac:dyDescent="0.25">
      <c r="A137" s="161" t="s">
        <v>100</v>
      </c>
      <c r="B137" s="162" t="s">
        <v>100</v>
      </c>
      <c r="C137" s="163">
        <v>56818</v>
      </c>
      <c r="D137" s="163">
        <v>87982</v>
      </c>
      <c r="E137" s="163">
        <v>19349</v>
      </c>
      <c r="F137" s="163">
        <v>41790</v>
      </c>
      <c r="G137" s="163">
        <v>47195</v>
      </c>
      <c r="H137" s="163">
        <v>47041</v>
      </c>
      <c r="I137" s="164">
        <f>IFERROR(H137/G137-1,"-")</f>
        <v>-3.2630575272803997E-3</v>
      </c>
      <c r="J137" s="165">
        <f t="shared" si="54"/>
        <v>-0.46533381828101206</v>
      </c>
      <c r="K137" s="163">
        <f t="shared" si="55"/>
        <v>-154</v>
      </c>
      <c r="L137" s="163">
        <f t="shared" si="56"/>
        <v>-40941</v>
      </c>
      <c r="M137" s="164">
        <f>H137/H$8</f>
        <v>1.5571054633842715E-3</v>
      </c>
      <c r="N137" s="79"/>
    </row>
    <row r="138" spans="1:14" x14ac:dyDescent="0.25">
      <c r="A138" s="161"/>
      <c r="B138" s="157" t="s">
        <v>107</v>
      </c>
      <c r="C138" s="158">
        <v>1573104</v>
      </c>
      <c r="D138" s="158">
        <v>1383989</v>
      </c>
      <c r="E138" s="158">
        <v>466708</v>
      </c>
      <c r="F138" s="158">
        <v>1350248</v>
      </c>
      <c r="G138" s="158">
        <v>1460581</v>
      </c>
      <c r="H138" s="158">
        <v>1573105</v>
      </c>
      <c r="I138" s="159">
        <f>IFERROR(H138/G138-1,"-")</f>
        <v>7.7040574949283958E-2</v>
      </c>
      <c r="J138" s="160">
        <f t="shared" si="54"/>
        <v>0.13664559472654769</v>
      </c>
      <c r="K138" s="158">
        <f t="shared" si="55"/>
        <v>112524</v>
      </c>
      <c r="L138" s="158">
        <f t="shared" si="56"/>
        <v>189116</v>
      </c>
      <c r="M138" s="159">
        <f>H138/H$8</f>
        <v>5.2071392827046932E-2</v>
      </c>
      <c r="N138" s="79"/>
    </row>
    <row r="139" spans="1:14" s="56" customFormat="1" x14ac:dyDescent="0.25">
      <c r="A139" s="161"/>
      <c r="B139" s="162" t="s">
        <v>110</v>
      </c>
      <c r="C139" s="163">
        <v>872335</v>
      </c>
      <c r="D139" s="163">
        <v>713843</v>
      </c>
      <c r="E139" s="163">
        <v>204322</v>
      </c>
      <c r="F139" s="163">
        <v>620606</v>
      </c>
      <c r="G139" s="163">
        <v>622599</v>
      </c>
      <c r="H139" s="163">
        <v>724683</v>
      </c>
      <c r="I139" s="164">
        <f t="shared" ref="I139:I146" si="57">IFERROR(H139/G139-1,"-")</f>
        <v>0.16396428519801676</v>
      </c>
      <c r="J139" s="165">
        <f t="shared" si="54"/>
        <v>1.5185411918307024E-2</v>
      </c>
      <c r="K139" s="163">
        <f t="shared" si="55"/>
        <v>102084</v>
      </c>
      <c r="L139" s="163">
        <f t="shared" si="56"/>
        <v>10840</v>
      </c>
      <c r="M139" s="164">
        <f t="shared" ref="M139:M146" si="58">H139/H$8</f>
        <v>2.398775235479059E-2</v>
      </c>
      <c r="N139" s="166"/>
    </row>
    <row r="140" spans="1:14" s="56" customFormat="1" x14ac:dyDescent="0.25">
      <c r="A140" s="161"/>
      <c r="B140" s="162" t="s">
        <v>113</v>
      </c>
      <c r="C140" s="163">
        <v>106491</v>
      </c>
      <c r="D140" s="163">
        <v>92576</v>
      </c>
      <c r="E140" s="163">
        <v>34480</v>
      </c>
      <c r="F140" s="163">
        <v>99779</v>
      </c>
      <c r="G140" s="163">
        <v>145560</v>
      </c>
      <c r="H140" s="163">
        <v>154849</v>
      </c>
      <c r="I140" s="164">
        <f t="shared" si="57"/>
        <v>6.3815608683704284E-2</v>
      </c>
      <c r="J140" s="165">
        <f t="shared" si="54"/>
        <v>0.67266894227445562</v>
      </c>
      <c r="K140" s="163">
        <f t="shared" si="55"/>
        <v>9289</v>
      </c>
      <c r="L140" s="163">
        <f t="shared" si="56"/>
        <v>62273</v>
      </c>
      <c r="M140" s="164">
        <f t="shared" si="58"/>
        <v>5.1256611020086959E-3</v>
      </c>
      <c r="N140" s="166"/>
    </row>
    <row r="141" spans="1:14" x14ac:dyDescent="0.25">
      <c r="A141" s="161"/>
      <c r="B141" s="162" t="s">
        <v>116</v>
      </c>
      <c r="C141" s="163">
        <v>143583</v>
      </c>
      <c r="D141" s="163">
        <v>119757</v>
      </c>
      <c r="E141" s="163">
        <v>36892</v>
      </c>
      <c r="F141" s="163">
        <v>146618</v>
      </c>
      <c r="G141" s="163">
        <v>141298</v>
      </c>
      <c r="H141" s="163">
        <v>149266</v>
      </c>
      <c r="I141" s="164">
        <f t="shared" si="57"/>
        <v>5.6391456354654812E-2</v>
      </c>
      <c r="J141" s="165">
        <f t="shared" si="54"/>
        <v>0.24640730813230127</v>
      </c>
      <c r="K141" s="163">
        <f t="shared" si="55"/>
        <v>7968</v>
      </c>
      <c r="L141" s="163">
        <f t="shared" si="56"/>
        <v>29509</v>
      </c>
      <c r="M141" s="164">
        <f t="shared" si="58"/>
        <v>4.9408580620632359E-3</v>
      </c>
      <c r="N141" s="79"/>
    </row>
    <row r="142" spans="1:14" x14ac:dyDescent="0.25">
      <c r="A142" s="161"/>
      <c r="B142" s="162" t="s">
        <v>123</v>
      </c>
      <c r="C142" s="163">
        <v>32063</v>
      </c>
      <c r="D142" s="163">
        <v>33265</v>
      </c>
      <c r="E142" s="163">
        <v>6901</v>
      </c>
      <c r="F142" s="163">
        <v>53239</v>
      </c>
      <c r="G142" s="163">
        <v>67017</v>
      </c>
      <c r="H142" s="163">
        <v>51676</v>
      </c>
      <c r="I142" s="164">
        <f t="shared" si="57"/>
        <v>-0.22891206708745537</v>
      </c>
      <c r="J142" s="165">
        <f t="shared" si="54"/>
        <v>0.55346460243499163</v>
      </c>
      <c r="K142" s="163">
        <f t="shared" si="55"/>
        <v>-15341</v>
      </c>
      <c r="L142" s="163">
        <f t="shared" si="56"/>
        <v>18411</v>
      </c>
      <c r="M142" s="164">
        <f t="shared" si="58"/>
        <v>1.7105287286802071E-3</v>
      </c>
      <c r="N142" s="79"/>
    </row>
    <row r="143" spans="1:14" x14ac:dyDescent="0.25">
      <c r="A143" s="161"/>
      <c r="B143" s="162" t="s">
        <v>119</v>
      </c>
      <c r="C143" s="163">
        <v>32379</v>
      </c>
      <c r="D143" s="163">
        <v>32619</v>
      </c>
      <c r="E143" s="163">
        <v>10923</v>
      </c>
      <c r="F143" s="163">
        <v>25996</v>
      </c>
      <c r="G143" s="163">
        <v>33903</v>
      </c>
      <c r="H143" s="163">
        <v>35840</v>
      </c>
      <c r="I143" s="164">
        <f t="shared" si="57"/>
        <v>5.7133586998200814E-2</v>
      </c>
      <c r="J143" s="165">
        <f t="shared" si="54"/>
        <v>9.8746129556393614E-2</v>
      </c>
      <c r="K143" s="163">
        <f t="shared" si="55"/>
        <v>1937</v>
      </c>
      <c r="L143" s="163">
        <f t="shared" si="56"/>
        <v>3221</v>
      </c>
      <c r="M143" s="164">
        <f t="shared" si="58"/>
        <v>1.1863408475094555E-3</v>
      </c>
      <c r="N143" s="79"/>
    </row>
    <row r="144" spans="1:14" x14ac:dyDescent="0.25">
      <c r="A144" s="161"/>
      <c r="B144" s="162" t="s">
        <v>128</v>
      </c>
      <c r="C144" s="163">
        <v>12687</v>
      </c>
      <c r="D144" s="163">
        <v>13783</v>
      </c>
      <c r="E144" s="163">
        <v>15298</v>
      </c>
      <c r="F144" s="163">
        <v>15349</v>
      </c>
      <c r="G144" s="163">
        <v>19191</v>
      </c>
      <c r="H144" s="163">
        <v>17732</v>
      </c>
      <c r="I144" s="164">
        <f t="shared" si="57"/>
        <v>-7.6025220155281126E-2</v>
      </c>
      <c r="J144" s="165">
        <f t="shared" si="54"/>
        <v>0.2865123703112531</v>
      </c>
      <c r="K144" s="163">
        <f t="shared" si="55"/>
        <v>-1459</v>
      </c>
      <c r="L144" s="163">
        <f t="shared" si="56"/>
        <v>3949</v>
      </c>
      <c r="M144" s="164">
        <f t="shared" si="58"/>
        <v>5.8694743046980085E-4</v>
      </c>
      <c r="N144" s="79"/>
    </row>
    <row r="145" spans="1:14" x14ac:dyDescent="0.25">
      <c r="A145" s="161" t="s">
        <v>144</v>
      </c>
      <c r="B145" s="162" t="s">
        <v>131</v>
      </c>
      <c r="C145" s="163">
        <v>55792</v>
      </c>
      <c r="D145" s="163">
        <v>35516</v>
      </c>
      <c r="E145" s="163">
        <v>29128</v>
      </c>
      <c r="F145" s="163">
        <v>7226</v>
      </c>
      <c r="G145" s="163">
        <v>13473</v>
      </c>
      <c r="H145" s="163">
        <v>11848</v>
      </c>
      <c r="I145" s="164">
        <f t="shared" si="57"/>
        <v>-0.1206115935574853</v>
      </c>
      <c r="J145" s="165">
        <f t="shared" si="54"/>
        <v>-0.66640387431017012</v>
      </c>
      <c r="K145" s="163">
        <f t="shared" si="55"/>
        <v>-1625</v>
      </c>
      <c r="L145" s="163">
        <f t="shared" si="56"/>
        <v>-23668</v>
      </c>
      <c r="M145" s="164">
        <f t="shared" si="58"/>
        <v>3.9218098106283563E-4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317774</v>
      </c>
      <c r="D146" s="169">
        <f t="shared" si="59"/>
        <v>342630</v>
      </c>
      <c r="E146" s="169">
        <f t="shared" si="59"/>
        <v>128764</v>
      </c>
      <c r="F146" s="169">
        <f t="shared" si="59"/>
        <v>381435</v>
      </c>
      <c r="G146" s="169">
        <f t="shared" si="59"/>
        <v>417540</v>
      </c>
      <c r="H146" s="169">
        <f t="shared" si="59"/>
        <v>427211</v>
      </c>
      <c r="I146" s="170">
        <f t="shared" si="57"/>
        <v>2.3161852756622192E-2</v>
      </c>
      <c r="J146" s="171">
        <f t="shared" si="54"/>
        <v>0.24685812684236641</v>
      </c>
      <c r="K146" s="169">
        <f>H146-G146</f>
        <v>9671</v>
      </c>
      <c r="L146" s="169">
        <f t="shared" si="56"/>
        <v>84581</v>
      </c>
      <c r="M146" s="170">
        <f t="shared" si="58"/>
        <v>1.4141123320462108E-2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657256</v>
      </c>
      <c r="D148" s="176">
        <v>598275</v>
      </c>
      <c r="E148" s="176">
        <v>204716</v>
      </c>
      <c r="F148" s="176">
        <v>495167</v>
      </c>
      <c r="G148" s="176">
        <v>641391</v>
      </c>
      <c r="H148" s="176">
        <v>616166</v>
      </c>
      <c r="I148" s="177">
        <f>IFERROR(H148/G148-1,"-")</f>
        <v>-3.9328584280103662E-2</v>
      </c>
      <c r="J148" s="177">
        <f>IFERROR(H148/D148-1,"-")</f>
        <v>2.9904308219464326E-2</v>
      </c>
      <c r="K148" s="176">
        <f>H148-G148</f>
        <v>-25225</v>
      </c>
      <c r="L148" s="176">
        <f>H148-D148</f>
        <v>17891</v>
      </c>
      <c r="M148" s="177">
        <f>H148/H$8</f>
        <v>2.0395728087235245E-2</v>
      </c>
      <c r="N148" s="79"/>
    </row>
    <row r="149" spans="1:14" x14ac:dyDescent="0.25">
      <c r="A149" s="161" t="s">
        <v>96</v>
      </c>
      <c r="B149" s="157" t="s">
        <v>97</v>
      </c>
      <c r="C149" s="158">
        <v>222928</v>
      </c>
      <c r="D149" s="158">
        <v>222866</v>
      </c>
      <c r="E149" s="158">
        <v>76683</v>
      </c>
      <c r="F149" s="158">
        <v>210595</v>
      </c>
      <c r="G149" s="158">
        <v>257673</v>
      </c>
      <c r="H149" s="158">
        <v>238535</v>
      </c>
      <c r="I149" s="159">
        <f>IFERROR(H149/G149-1,"-")</f>
        <v>-7.427243056121513E-2</v>
      </c>
      <c r="J149" s="160">
        <f t="shared" ref="J149:J160" si="60">IFERROR(H149/D149-1,"-")</f>
        <v>7.0306821139159759E-2</v>
      </c>
      <c r="K149" s="158">
        <f t="shared" ref="K149:K159" si="61">H149-G149</f>
        <v>-19138</v>
      </c>
      <c r="L149" s="158">
        <f t="shared" ref="L149:L160" si="62">H149-D149</f>
        <v>15669</v>
      </c>
      <c r="M149" s="159">
        <f>H149/H$8</f>
        <v>7.8957537405320299E-3</v>
      </c>
      <c r="N149" s="79"/>
    </row>
    <row r="150" spans="1:14" x14ac:dyDescent="0.25">
      <c r="A150" s="161" t="s">
        <v>103</v>
      </c>
      <c r="B150" s="162" t="s">
        <v>103</v>
      </c>
      <c r="C150" s="163">
        <v>95301</v>
      </c>
      <c r="D150" s="163">
        <v>96513</v>
      </c>
      <c r="E150" s="163">
        <v>34406</v>
      </c>
      <c r="F150" s="163">
        <v>128107</v>
      </c>
      <c r="G150" s="163">
        <v>179358</v>
      </c>
      <c r="H150" s="163">
        <v>156139</v>
      </c>
      <c r="I150" s="164">
        <f>IFERROR(H150/G150-1,"-")</f>
        <v>-0.12945617145597077</v>
      </c>
      <c r="J150" s="165">
        <f t="shared" si="60"/>
        <v>0.61780278304477121</v>
      </c>
      <c r="K150" s="163">
        <f t="shared" si="61"/>
        <v>-23219</v>
      </c>
      <c r="L150" s="163">
        <f t="shared" si="62"/>
        <v>59626</v>
      </c>
      <c r="M150" s="164">
        <f>H150/H$8</f>
        <v>5.1683614282722898E-3</v>
      </c>
      <c r="N150" s="79"/>
    </row>
    <row r="151" spans="1:14" x14ac:dyDescent="0.25">
      <c r="A151" s="161" t="s">
        <v>100</v>
      </c>
      <c r="B151" s="162" t="s">
        <v>100</v>
      </c>
      <c r="C151" s="163">
        <v>127627</v>
      </c>
      <c r="D151" s="163">
        <v>126353</v>
      </c>
      <c r="E151" s="163">
        <v>42277</v>
      </c>
      <c r="F151" s="163">
        <v>82488</v>
      </c>
      <c r="G151" s="163">
        <v>78315</v>
      </c>
      <c r="H151" s="163">
        <v>82396</v>
      </c>
      <c r="I151" s="164">
        <f>IFERROR(H151/G151-1,"-")</f>
        <v>5.2110068313860669E-2</v>
      </c>
      <c r="J151" s="165">
        <f t="shared" si="60"/>
        <v>-0.34789043394300101</v>
      </c>
      <c r="K151" s="163">
        <f t="shared" si="61"/>
        <v>4081</v>
      </c>
      <c r="L151" s="163">
        <f t="shared" si="62"/>
        <v>-43957</v>
      </c>
      <c r="M151" s="164">
        <f>H151/H$8</f>
        <v>2.7273923122597401E-3</v>
      </c>
      <c r="N151" s="79"/>
    </row>
    <row r="152" spans="1:14" x14ac:dyDescent="0.25">
      <c r="A152" s="161"/>
      <c r="B152" s="157" t="s">
        <v>107</v>
      </c>
      <c r="C152" s="158">
        <v>434328</v>
      </c>
      <c r="D152" s="158">
        <v>375409</v>
      </c>
      <c r="E152" s="158">
        <v>128033</v>
      </c>
      <c r="F152" s="158">
        <v>284572</v>
      </c>
      <c r="G152" s="158">
        <v>383718</v>
      </c>
      <c r="H152" s="158">
        <v>377631</v>
      </c>
      <c r="I152" s="159">
        <f>IFERROR(H152/G152-1,"-")</f>
        <v>-1.5863212046346553E-2</v>
      </c>
      <c r="J152" s="160">
        <f t="shared" si="60"/>
        <v>5.9188778106011863E-3</v>
      </c>
      <c r="K152" s="158">
        <f t="shared" si="61"/>
        <v>-6087</v>
      </c>
      <c r="L152" s="158">
        <f t="shared" si="62"/>
        <v>2222</v>
      </c>
      <c r="M152" s="159">
        <f>H152/H$8</f>
        <v>1.2499974346703214E-2</v>
      </c>
      <c r="N152" s="79"/>
    </row>
    <row r="153" spans="1:14" s="56" customFormat="1" x14ac:dyDescent="0.25">
      <c r="A153" s="161"/>
      <c r="B153" s="162" t="s">
        <v>110</v>
      </c>
      <c r="C153" s="163">
        <v>128843</v>
      </c>
      <c r="D153" s="163">
        <v>98738</v>
      </c>
      <c r="E153" s="163">
        <v>26992</v>
      </c>
      <c r="F153" s="163">
        <v>105720</v>
      </c>
      <c r="G153" s="163">
        <v>146172</v>
      </c>
      <c r="H153" s="163">
        <v>129931</v>
      </c>
      <c r="I153" s="164">
        <f t="shared" ref="I153:I160" si="63">IFERROR(H153/G153-1,"-")</f>
        <v>-0.11110883069260868</v>
      </c>
      <c r="J153" s="165">
        <f t="shared" si="60"/>
        <v>0.31591687091089549</v>
      </c>
      <c r="K153" s="163">
        <f t="shared" si="61"/>
        <v>-16241</v>
      </c>
      <c r="L153" s="163">
        <f t="shared" si="62"/>
        <v>31193</v>
      </c>
      <c r="M153" s="164">
        <f t="shared" ref="M153:M160" si="64">H153/H$8</f>
        <v>4.3008496835310007E-3</v>
      </c>
      <c r="N153" s="166"/>
    </row>
    <row r="154" spans="1:14" s="56" customFormat="1" x14ac:dyDescent="0.25">
      <c r="A154" s="161"/>
      <c r="B154" s="162" t="s">
        <v>113</v>
      </c>
      <c r="C154" s="163">
        <v>152944</v>
      </c>
      <c r="D154" s="163">
        <v>122077</v>
      </c>
      <c r="E154" s="163">
        <v>46028</v>
      </c>
      <c r="F154" s="163">
        <v>72812</v>
      </c>
      <c r="G154" s="163">
        <v>80080</v>
      </c>
      <c r="H154" s="163">
        <v>80193</v>
      </c>
      <c r="I154" s="164">
        <f t="shared" si="63"/>
        <v>1.4110889110889868E-3</v>
      </c>
      <c r="J154" s="165">
        <f t="shared" si="60"/>
        <v>-0.34309493188725149</v>
      </c>
      <c r="K154" s="163">
        <f t="shared" si="61"/>
        <v>113</v>
      </c>
      <c r="L154" s="163">
        <f t="shared" si="62"/>
        <v>-41884</v>
      </c>
      <c r="M154" s="164">
        <f t="shared" si="64"/>
        <v>2.6544707473305181E-3</v>
      </c>
      <c r="N154" s="166"/>
    </row>
    <row r="155" spans="1:14" x14ac:dyDescent="0.25">
      <c r="A155" s="161"/>
      <c r="B155" s="162" t="s">
        <v>116</v>
      </c>
      <c r="C155" s="163">
        <v>61613</v>
      </c>
      <c r="D155" s="163">
        <v>56591</v>
      </c>
      <c r="E155" s="163">
        <v>13069</v>
      </c>
      <c r="F155" s="163">
        <v>30861</v>
      </c>
      <c r="G155" s="163">
        <v>59392</v>
      </c>
      <c r="H155" s="163">
        <v>53036</v>
      </c>
      <c r="I155" s="164">
        <f t="shared" si="63"/>
        <v>-0.10701778017241381</v>
      </c>
      <c r="J155" s="165">
        <f t="shared" si="60"/>
        <v>-6.2819176194094495E-2</v>
      </c>
      <c r="K155" s="163">
        <f t="shared" si="61"/>
        <v>-6356</v>
      </c>
      <c r="L155" s="163">
        <f t="shared" si="62"/>
        <v>-3555</v>
      </c>
      <c r="M155" s="164">
        <f t="shared" si="64"/>
        <v>1.7555461269115928E-3</v>
      </c>
      <c r="N155" s="79"/>
    </row>
    <row r="156" spans="1:14" x14ac:dyDescent="0.25">
      <c r="A156" s="161"/>
      <c r="B156" s="162" t="s">
        <v>123</v>
      </c>
      <c r="C156" s="163">
        <v>6059</v>
      </c>
      <c r="D156" s="163">
        <v>6162</v>
      </c>
      <c r="E156" s="163">
        <v>2476</v>
      </c>
      <c r="F156" s="163">
        <v>6812</v>
      </c>
      <c r="G156" s="163">
        <v>9921</v>
      </c>
      <c r="H156" s="163">
        <v>12943</v>
      </c>
      <c r="I156" s="164">
        <f t="shared" si="63"/>
        <v>0.30460639048483018</v>
      </c>
      <c r="J156" s="165">
        <f t="shared" si="60"/>
        <v>1.1004543979227526</v>
      </c>
      <c r="K156" s="163">
        <f t="shared" si="61"/>
        <v>3022</v>
      </c>
      <c r="L156" s="163">
        <f t="shared" si="62"/>
        <v>6781</v>
      </c>
      <c r="M156" s="164">
        <f t="shared" si="64"/>
        <v>4.2842660684472327E-4</v>
      </c>
      <c r="N156" s="79"/>
    </row>
    <row r="157" spans="1:14" x14ac:dyDescent="0.25">
      <c r="A157" s="161"/>
      <c r="B157" s="162" t="s">
        <v>119</v>
      </c>
      <c r="C157" s="163">
        <v>14121</v>
      </c>
      <c r="D157" s="163">
        <v>17366</v>
      </c>
      <c r="E157" s="163">
        <v>9107</v>
      </c>
      <c r="F157" s="163">
        <v>23654</v>
      </c>
      <c r="G157" s="163">
        <v>18824</v>
      </c>
      <c r="H157" s="163">
        <v>21629</v>
      </c>
      <c r="I157" s="164">
        <f t="shared" si="63"/>
        <v>0.14901189970250739</v>
      </c>
      <c r="J157" s="165">
        <f t="shared" si="60"/>
        <v>0.24547967292410466</v>
      </c>
      <c r="K157" s="163">
        <f t="shared" si="61"/>
        <v>2805</v>
      </c>
      <c r="L157" s="163">
        <f t="shared" si="62"/>
        <v>4263</v>
      </c>
      <c r="M157" s="164">
        <f t="shared" si="64"/>
        <v>7.1594213701958742E-4</v>
      </c>
      <c r="N157" s="79"/>
    </row>
    <row r="158" spans="1:14" x14ac:dyDescent="0.25">
      <c r="A158" s="161"/>
      <c r="B158" s="162" t="s">
        <v>128</v>
      </c>
      <c r="C158" s="163">
        <v>1673</v>
      </c>
      <c r="D158" s="163">
        <v>2578</v>
      </c>
      <c r="E158" s="163">
        <v>2809</v>
      </c>
      <c r="F158" s="163">
        <v>1636</v>
      </c>
      <c r="G158" s="163">
        <v>3281</v>
      </c>
      <c r="H158" s="163">
        <v>2254</v>
      </c>
      <c r="I158" s="164">
        <f t="shared" si="63"/>
        <v>-0.31301432490094483</v>
      </c>
      <c r="J158" s="165">
        <f t="shared" si="60"/>
        <v>-0.1256788207913111</v>
      </c>
      <c r="K158" s="163">
        <f t="shared" si="61"/>
        <v>-1027</v>
      </c>
      <c r="L158" s="163">
        <f t="shared" si="62"/>
        <v>-324</v>
      </c>
      <c r="M158" s="164">
        <f t="shared" si="64"/>
        <v>7.4609717362899352E-5</v>
      </c>
      <c r="N158" s="79"/>
    </row>
    <row r="159" spans="1:14" x14ac:dyDescent="0.25">
      <c r="A159" s="161" t="s">
        <v>144</v>
      </c>
      <c r="B159" s="162" t="s">
        <v>131</v>
      </c>
      <c r="C159" s="163">
        <v>6035</v>
      </c>
      <c r="D159" s="163">
        <v>5519</v>
      </c>
      <c r="E159" s="163">
        <v>3734</v>
      </c>
      <c r="F159" s="163">
        <v>2802</v>
      </c>
      <c r="G159" s="163">
        <v>4346</v>
      </c>
      <c r="H159" s="163">
        <v>3969</v>
      </c>
      <c r="I159" s="164">
        <f t="shared" si="63"/>
        <v>-8.6746433502070897E-2</v>
      </c>
      <c r="J159" s="165">
        <f t="shared" si="60"/>
        <v>-0.28084797970646858</v>
      </c>
      <c r="K159" s="163">
        <f t="shared" si="61"/>
        <v>-377</v>
      </c>
      <c r="L159" s="163">
        <f t="shared" si="62"/>
        <v>-1550</v>
      </c>
      <c r="M159" s="164">
        <f t="shared" si="64"/>
        <v>1.3137798057380102E-4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63040</v>
      </c>
      <c r="D160" s="169">
        <f t="shared" si="65"/>
        <v>66378</v>
      </c>
      <c r="E160" s="169">
        <f t="shared" si="65"/>
        <v>23818</v>
      </c>
      <c r="F160" s="169">
        <f t="shared" si="65"/>
        <v>40275</v>
      </c>
      <c r="G160" s="169">
        <f t="shared" si="65"/>
        <v>61702</v>
      </c>
      <c r="H160" s="169">
        <f t="shared" si="65"/>
        <v>73676</v>
      </c>
      <c r="I160" s="170">
        <f t="shared" si="63"/>
        <v>0.1940617808174776</v>
      </c>
      <c r="J160" s="171">
        <f t="shared" si="60"/>
        <v>0.10994606646780558</v>
      </c>
      <c r="K160" s="169">
        <f>H160-G160</f>
        <v>11974</v>
      </c>
      <c r="L160" s="169">
        <f t="shared" si="62"/>
        <v>7298</v>
      </c>
      <c r="M160" s="170">
        <f t="shared" si="64"/>
        <v>2.4387513471290914E-3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1B8E-5FD6-4A52-A6C4-407EA4397333}">
  <sheetPr>
    <tabColor rgb="FFF29140"/>
    <pageSetUpPr fitToPage="1"/>
  </sheetPr>
  <dimension ref="A1:P162"/>
  <sheetViews>
    <sheetView showGridLines="0" workbookViewId="0">
      <selection activeCell="N27" sqref="N27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82">
        <v>2018</v>
      </c>
      <c r="D6" s="182">
        <v>2019</v>
      </c>
      <c r="E6" s="182">
        <v>2020</v>
      </c>
      <c r="F6" s="182">
        <v>2021</v>
      </c>
      <c r="G6" s="182">
        <v>2022</v>
      </c>
      <c r="H6" s="182">
        <v>2023</v>
      </c>
      <c r="I6" s="173" t="str">
        <f>CONCATENATE("var. ",RIGHT(H6,2),"/",RIGHT(G6,2))</f>
        <v>var. 23/22</v>
      </c>
      <c r="J6" s="173" t="str">
        <f>CONCATENATE("var. ",RIGHT(H6,2),"/",RIGHT(E6,2))</f>
        <v>var. 23/20</v>
      </c>
      <c r="K6" s="172" t="str">
        <f>CONCATENATE("dif. ",RIGHT(H6,2),"/",RIGHT(G6,2))</f>
        <v>dif. 23/22</v>
      </c>
      <c r="L6" s="172" t="str">
        <f>CONCATENATE("dif. ",RIGHT(H6,2),"/",RIGHT(E6,2))</f>
        <v>dif. 23/20</v>
      </c>
      <c r="M6" s="173" t="str">
        <f>CONCATENATE("Cuota s/ total lugares de residencia ",RIGHT(H6,4))</f>
        <v>Cuota s/ total lugares de residencia 2023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6">
        <v>34510831</v>
      </c>
      <c r="D8" s="176">
        <v>34034766</v>
      </c>
      <c r="E8" s="176">
        <v>10243785</v>
      </c>
      <c r="F8" s="176">
        <v>13903380</v>
      </c>
      <c r="G8" s="176">
        <v>31405937</v>
      </c>
      <c r="H8" s="176">
        <v>34509923</v>
      </c>
      <c r="I8" s="177">
        <f>IFERROR(H8/G8-1,"-")</f>
        <v>9.8834370074677214E-2</v>
      </c>
      <c r="J8" s="177">
        <f>IFERROR(H8/E8-1,"-")</f>
        <v>2.3688644382911201</v>
      </c>
      <c r="K8" s="176">
        <f>H8-G8</f>
        <v>3103986</v>
      </c>
      <c r="L8" s="176">
        <f>H8-E8</f>
        <v>24266138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1666329</v>
      </c>
      <c r="F9" s="158">
        <v>2851484</v>
      </c>
      <c r="G9" s="158">
        <v>4154268</v>
      </c>
      <c r="H9" s="158">
        <v>4256196</v>
      </c>
      <c r="I9" s="159">
        <f>IFERROR(H9/G9-1,"-")</f>
        <v>2.4535730482482032E-2</v>
      </c>
      <c r="J9" s="160">
        <f t="shared" ref="J9:J20" si="0">IFERROR(H9/E9-1,"-")</f>
        <v>1.5542350880288347</v>
      </c>
      <c r="K9" s="158">
        <f t="shared" ref="K9:K19" si="1">H9-G9</f>
        <v>101928</v>
      </c>
      <c r="L9" s="158">
        <f t="shared" ref="L9:L20" si="2">H9-E9</f>
        <v>2589867</v>
      </c>
      <c r="M9" s="159">
        <f>H9/H$8</f>
        <v>0.12333252670543483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1116779</v>
      </c>
      <c r="G10" s="163">
        <v>1214668</v>
      </c>
      <c r="H10" s="163">
        <v>1317693</v>
      </c>
      <c r="I10" s="164">
        <f>IFERROR(H10/G10-1,"-")</f>
        <v>8.4817415129072371E-2</v>
      </c>
      <c r="J10" s="165">
        <f t="shared" si="0"/>
        <v>1.3330588960183571</v>
      </c>
      <c r="K10" s="163">
        <f t="shared" si="1"/>
        <v>103025</v>
      </c>
      <c r="L10" s="163">
        <f t="shared" si="2"/>
        <v>752901</v>
      </c>
      <c r="M10" s="164">
        <f>H10/H$8</f>
        <v>3.8183017678712294E-2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1101537</v>
      </c>
      <c r="F11" s="163">
        <v>1734705</v>
      </c>
      <c r="G11" s="163">
        <v>2939600</v>
      </c>
      <c r="H11" s="163">
        <v>2938503</v>
      </c>
      <c r="I11" s="164">
        <f>IFERROR(H11/G11-1,"-")</f>
        <v>-3.7318002449315824E-4</v>
      </c>
      <c r="J11" s="165">
        <f t="shared" si="0"/>
        <v>1.6676389444930129</v>
      </c>
      <c r="K11" s="163">
        <f t="shared" si="1"/>
        <v>-1097</v>
      </c>
      <c r="L11" s="163">
        <f t="shared" si="2"/>
        <v>1836966</v>
      </c>
      <c r="M11" s="164">
        <f>H11/H$8</f>
        <v>8.5149509026722539E-2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8577456</v>
      </c>
      <c r="F12" s="158">
        <v>11051896</v>
      </c>
      <c r="G12" s="158">
        <v>27251669</v>
      </c>
      <c r="H12" s="158">
        <v>30253727</v>
      </c>
      <c r="I12" s="159">
        <f>IFERROR(H12/G12-1,"-")</f>
        <v>0.11016051897592027</v>
      </c>
      <c r="J12" s="160">
        <f t="shared" si="0"/>
        <v>2.5271212116972679</v>
      </c>
      <c r="K12" s="158">
        <f t="shared" si="1"/>
        <v>3002058</v>
      </c>
      <c r="L12" s="158">
        <f t="shared" si="2"/>
        <v>21676271</v>
      </c>
      <c r="M12" s="159">
        <f>H12/H$8</f>
        <v>0.87666747329456518</v>
      </c>
      <c r="N12" s="79"/>
    </row>
    <row r="13" spans="1:14" s="56" customFormat="1" x14ac:dyDescent="0.25">
      <c r="B13" s="162" t="s">
        <v>110</v>
      </c>
      <c r="C13" s="163">
        <v>12789312</v>
      </c>
      <c r="D13" s="163">
        <v>13160030</v>
      </c>
      <c r="E13" s="163">
        <v>3390819</v>
      </c>
      <c r="F13" s="163">
        <v>3350798</v>
      </c>
      <c r="G13" s="163">
        <v>12657617</v>
      </c>
      <c r="H13" s="163">
        <v>13883101</v>
      </c>
      <c r="I13" s="164">
        <f t="shared" ref="I13:I20" si="3">IFERROR(H13/G13-1,"-")</f>
        <v>9.6817908141793252E-2</v>
      </c>
      <c r="J13" s="165">
        <f t="shared" si="0"/>
        <v>3.09432087056254</v>
      </c>
      <c r="K13" s="163">
        <f t="shared" si="1"/>
        <v>1225484</v>
      </c>
      <c r="L13" s="163">
        <f t="shared" si="2"/>
        <v>10492282</v>
      </c>
      <c r="M13" s="164">
        <f t="shared" ref="M13:M20" si="4">H13/H$8</f>
        <v>0.40229301583779253</v>
      </c>
      <c r="N13" s="166"/>
    </row>
    <row r="14" spans="1:14" s="56" customFormat="1" x14ac:dyDescent="0.25">
      <c r="B14" s="162" t="s">
        <v>113</v>
      </c>
      <c r="C14" s="163">
        <v>5171883</v>
      </c>
      <c r="D14" s="163">
        <v>4424103</v>
      </c>
      <c r="E14" s="163">
        <v>1278654</v>
      </c>
      <c r="F14" s="163">
        <v>1806937</v>
      </c>
      <c r="G14" s="163">
        <v>3169256</v>
      </c>
      <c r="H14" s="163">
        <v>3598054</v>
      </c>
      <c r="I14" s="164">
        <f t="shared" si="3"/>
        <v>0.13529926266606429</v>
      </c>
      <c r="J14" s="165">
        <f t="shared" si="0"/>
        <v>1.813938719935182</v>
      </c>
      <c r="K14" s="163">
        <f t="shared" si="1"/>
        <v>428798</v>
      </c>
      <c r="L14" s="163">
        <f t="shared" si="2"/>
        <v>2319400</v>
      </c>
      <c r="M14" s="164">
        <f t="shared" si="4"/>
        <v>0.10426143228427372</v>
      </c>
      <c r="N14" s="166"/>
    </row>
    <row r="15" spans="1:14" x14ac:dyDescent="0.25">
      <c r="A15" s="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815902</v>
      </c>
      <c r="G15" s="163">
        <v>1288352</v>
      </c>
      <c r="H15" s="163">
        <v>1520450</v>
      </c>
      <c r="I15" s="164">
        <f t="shared" si="3"/>
        <v>0.18015107672437347</v>
      </c>
      <c r="J15" s="165">
        <f t="shared" si="0"/>
        <v>2.8471172871680945</v>
      </c>
      <c r="K15" s="163">
        <f t="shared" si="1"/>
        <v>232098</v>
      </c>
      <c r="L15" s="163">
        <f t="shared" si="2"/>
        <v>1125232</v>
      </c>
      <c r="M15" s="164">
        <f t="shared" si="4"/>
        <v>4.4058342291867759E-2</v>
      </c>
      <c r="N15" s="79"/>
    </row>
    <row r="16" spans="1:14" x14ac:dyDescent="0.25">
      <c r="A16" s="1"/>
      <c r="B16" s="162" t="s">
        <v>123</v>
      </c>
      <c r="C16" s="163">
        <v>1190551</v>
      </c>
      <c r="D16" s="163">
        <v>1116998</v>
      </c>
      <c r="E16" s="163">
        <v>302698</v>
      </c>
      <c r="F16" s="163">
        <v>691981</v>
      </c>
      <c r="G16" s="163">
        <v>1287744</v>
      </c>
      <c r="H16" s="163">
        <v>1318357</v>
      </c>
      <c r="I16" s="164">
        <f t="shared" si="3"/>
        <v>2.3772582128124942E-2</v>
      </c>
      <c r="J16" s="165">
        <f t="shared" si="0"/>
        <v>3.3553541813953185</v>
      </c>
      <c r="K16" s="163">
        <f t="shared" si="1"/>
        <v>30613</v>
      </c>
      <c r="L16" s="163">
        <f t="shared" si="2"/>
        <v>1015659</v>
      </c>
      <c r="M16" s="164">
        <f t="shared" si="4"/>
        <v>3.8202258521411361E-2</v>
      </c>
      <c r="N16" s="79"/>
    </row>
    <row r="17" spans="1:14" x14ac:dyDescent="0.25">
      <c r="A17" s="1"/>
      <c r="B17" s="162" t="s">
        <v>119</v>
      </c>
      <c r="C17" s="163">
        <v>1113956</v>
      </c>
      <c r="D17" s="163">
        <v>1084813</v>
      </c>
      <c r="E17" s="163">
        <v>443857</v>
      </c>
      <c r="F17" s="163">
        <v>726467</v>
      </c>
      <c r="G17" s="163">
        <v>1124652</v>
      </c>
      <c r="H17" s="163">
        <v>1172687</v>
      </c>
      <c r="I17" s="164">
        <f t="shared" si="3"/>
        <v>4.2710989710594838E-2</v>
      </c>
      <c r="J17" s="165">
        <f t="shared" si="0"/>
        <v>1.6420378635461419</v>
      </c>
      <c r="K17" s="163">
        <f t="shared" si="1"/>
        <v>48035</v>
      </c>
      <c r="L17" s="163">
        <f t="shared" si="2"/>
        <v>728830</v>
      </c>
      <c r="M17" s="164">
        <f t="shared" si="4"/>
        <v>3.3981153768439298E-2</v>
      </c>
      <c r="N17" s="79"/>
    </row>
    <row r="18" spans="1:14" x14ac:dyDescent="0.25">
      <c r="A18" s="1"/>
      <c r="B18" s="162" t="s">
        <v>128</v>
      </c>
      <c r="C18" s="163">
        <v>561907</v>
      </c>
      <c r="D18" s="163">
        <v>594834</v>
      </c>
      <c r="E18" s="163">
        <v>241432</v>
      </c>
      <c r="F18" s="163">
        <v>191434</v>
      </c>
      <c r="G18" s="163">
        <v>491173</v>
      </c>
      <c r="H18" s="163">
        <v>523681</v>
      </c>
      <c r="I18" s="164">
        <f t="shared" si="3"/>
        <v>6.6184419746199374E-2</v>
      </c>
      <c r="J18" s="165">
        <f t="shared" si="0"/>
        <v>1.169062096159581</v>
      </c>
      <c r="K18" s="163">
        <f t="shared" si="1"/>
        <v>32508</v>
      </c>
      <c r="L18" s="163">
        <f t="shared" si="2"/>
        <v>282249</v>
      </c>
      <c r="M18" s="164">
        <f t="shared" si="4"/>
        <v>1.5174794797426816E-2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171613</v>
      </c>
      <c r="G19" s="163">
        <v>432862</v>
      </c>
      <c r="H19" s="163">
        <v>543249</v>
      </c>
      <c r="I19" s="164">
        <f t="shared" si="3"/>
        <v>0.25501661037466916</v>
      </c>
      <c r="J19" s="165">
        <f t="shared" si="0"/>
        <v>0.52503789792824662</v>
      </c>
      <c r="K19" s="163">
        <f t="shared" si="1"/>
        <v>110387</v>
      </c>
      <c r="L19" s="163">
        <f t="shared" si="2"/>
        <v>187029</v>
      </c>
      <c r="M19" s="164">
        <f t="shared" si="4"/>
        <v>1.5741820113594575E-2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6949173</v>
      </c>
      <c r="D20" s="169">
        <f t="shared" ref="D20:H20" si="6">D12-SUM(D13:D19)</f>
        <v>7011837</v>
      </c>
      <c r="E20" s="169">
        <f t="shared" si="6"/>
        <v>2168558</v>
      </c>
      <c r="F20" s="169">
        <f t="shared" si="6"/>
        <v>3296764</v>
      </c>
      <c r="G20" s="169">
        <f t="shared" si="6"/>
        <v>6800013</v>
      </c>
      <c r="H20" s="169">
        <f t="shared" si="6"/>
        <v>7694148</v>
      </c>
      <c r="I20" s="170">
        <f t="shared" si="3"/>
        <v>0.13149018979816662</v>
      </c>
      <c r="J20" s="171">
        <f t="shared" si="0"/>
        <v>2.548048057741596</v>
      </c>
      <c r="K20" s="169">
        <f>H20-G20</f>
        <v>894135</v>
      </c>
      <c r="L20" s="169">
        <f t="shared" si="2"/>
        <v>5525590</v>
      </c>
      <c r="M20" s="170">
        <f t="shared" si="4"/>
        <v>0.22295465567975911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6">
        <v>12780955</v>
      </c>
      <c r="D22" s="176">
        <v>13105945</v>
      </c>
      <c r="E22" s="176">
        <v>3913809</v>
      </c>
      <c r="F22" s="176">
        <v>5763674</v>
      </c>
      <c r="G22" s="176">
        <v>12632387</v>
      </c>
      <c r="H22" s="176">
        <v>13590517</v>
      </c>
      <c r="I22" s="177">
        <f>IFERROR(H22/G22-1,"-")</f>
        <v>7.5847106330735325E-2</v>
      </c>
      <c r="J22" s="177">
        <f>IFERROR(H22/E22-1,"-")</f>
        <v>2.4724527947071508</v>
      </c>
      <c r="K22" s="176">
        <f>H22-G22</f>
        <v>958130</v>
      </c>
      <c r="L22" s="176">
        <f>H22-E22</f>
        <v>9676708</v>
      </c>
      <c r="M22" s="177">
        <f>H22/H$8</f>
        <v>0.39381475872896038</v>
      </c>
      <c r="N22" s="79"/>
    </row>
    <row r="23" spans="1:14" x14ac:dyDescent="0.25">
      <c r="A23" s="1" t="s">
        <v>96</v>
      </c>
      <c r="B23" s="157" t="s">
        <v>97</v>
      </c>
      <c r="C23" s="158">
        <v>881685</v>
      </c>
      <c r="D23" s="158">
        <v>1013579</v>
      </c>
      <c r="E23" s="158">
        <v>419753</v>
      </c>
      <c r="F23" s="158">
        <v>926094</v>
      </c>
      <c r="G23" s="158">
        <v>924124</v>
      </c>
      <c r="H23" s="158">
        <v>817242</v>
      </c>
      <c r="I23" s="159">
        <f>IFERROR(H23/G23-1,"-")</f>
        <v>-0.11565763901814041</v>
      </c>
      <c r="J23" s="160">
        <f t="shared" ref="J23:J34" si="7">IFERROR(H23/E23-1,"-")</f>
        <v>0.94695928319749956</v>
      </c>
      <c r="K23" s="158">
        <f t="shared" ref="K23:K33" si="8">H23-G23</f>
        <v>-106882</v>
      </c>
      <c r="L23" s="158">
        <f t="shared" ref="L23:L34" si="9">H23-E23</f>
        <v>397489</v>
      </c>
      <c r="M23" s="159">
        <f>H23/H$8</f>
        <v>2.3681362604025515E-2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197437</v>
      </c>
      <c r="F24" s="163">
        <v>341894</v>
      </c>
      <c r="G24" s="163">
        <v>286571</v>
      </c>
      <c r="H24" s="163">
        <v>256506</v>
      </c>
      <c r="I24" s="164">
        <f>IFERROR(H24/G24-1,"-")</f>
        <v>-0.10491291861353735</v>
      </c>
      <c r="J24" s="165">
        <f t="shared" si="7"/>
        <v>0.2991789786108987</v>
      </c>
      <c r="K24" s="163">
        <f t="shared" si="8"/>
        <v>-30065</v>
      </c>
      <c r="L24" s="163">
        <f t="shared" si="9"/>
        <v>59069</v>
      </c>
      <c r="M24" s="164">
        <f>H24/H$8</f>
        <v>7.432818670734212E-3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222316</v>
      </c>
      <c r="F25" s="163">
        <v>584200</v>
      </c>
      <c r="G25" s="163">
        <v>637553</v>
      </c>
      <c r="H25" s="163">
        <v>560736</v>
      </c>
      <c r="I25" s="164">
        <f>IFERROR(H25/G25-1,"-")</f>
        <v>-0.12048723792374905</v>
      </c>
      <c r="J25" s="165">
        <f t="shared" si="7"/>
        <v>1.5222476115079435</v>
      </c>
      <c r="K25" s="163">
        <f t="shared" si="8"/>
        <v>-76817</v>
      </c>
      <c r="L25" s="163">
        <f t="shared" si="9"/>
        <v>338420</v>
      </c>
      <c r="M25" s="164">
        <f>H25/H$8</f>
        <v>1.6248543933291303E-2</v>
      </c>
      <c r="N25" s="79"/>
    </row>
    <row r="26" spans="1:14" x14ac:dyDescent="0.25">
      <c r="A26" s="1"/>
      <c r="B26" s="157" t="s">
        <v>107</v>
      </c>
      <c r="C26" s="158">
        <v>11899270</v>
      </c>
      <c r="D26" s="158">
        <v>12092366</v>
      </c>
      <c r="E26" s="158">
        <v>3494056</v>
      </c>
      <c r="F26" s="158">
        <v>4837580</v>
      </c>
      <c r="G26" s="158">
        <v>11708263</v>
      </c>
      <c r="H26" s="158">
        <v>12773275</v>
      </c>
      <c r="I26" s="159">
        <f>IFERROR(H26/G26-1,"-")</f>
        <v>9.0962425425530569E-2</v>
      </c>
      <c r="J26" s="160">
        <f t="shared" si="7"/>
        <v>2.6557155924232467</v>
      </c>
      <c r="K26" s="158">
        <f t="shared" si="8"/>
        <v>1065012</v>
      </c>
      <c r="L26" s="158">
        <f t="shared" si="9"/>
        <v>9279219</v>
      </c>
      <c r="M26" s="159">
        <f>H26/H$8</f>
        <v>0.37013339612493484</v>
      </c>
      <c r="N26" s="79"/>
    </row>
    <row r="27" spans="1:14" s="56" customFormat="1" x14ac:dyDescent="0.25">
      <c r="B27" s="162" t="s">
        <v>110</v>
      </c>
      <c r="C27" s="163">
        <v>5384111</v>
      </c>
      <c r="D27" s="163">
        <v>5650065</v>
      </c>
      <c r="E27" s="163">
        <v>1483938</v>
      </c>
      <c r="F27" s="163">
        <v>1575483</v>
      </c>
      <c r="G27" s="163">
        <v>5839663</v>
      </c>
      <c r="H27" s="163">
        <v>6456134</v>
      </c>
      <c r="I27" s="164">
        <f t="shared" ref="I27:I34" si="10">IFERROR(H27/G27-1,"-")</f>
        <v>0.10556619448759297</v>
      </c>
      <c r="J27" s="165">
        <f t="shared" si="7"/>
        <v>3.3506763759671898</v>
      </c>
      <c r="K27" s="163">
        <f t="shared" si="8"/>
        <v>616471</v>
      </c>
      <c r="L27" s="163">
        <f t="shared" si="9"/>
        <v>4972196</v>
      </c>
      <c r="M27" s="164">
        <f t="shared" ref="M27:M34" si="11">H27/H$8</f>
        <v>0.18708051014776242</v>
      </c>
      <c r="N27" s="166"/>
    </row>
    <row r="28" spans="1:14" s="56" customFormat="1" x14ac:dyDescent="0.25">
      <c r="B28" s="162" t="s">
        <v>113</v>
      </c>
      <c r="C28" s="163">
        <v>1974764</v>
      </c>
      <c r="D28" s="163">
        <v>1813831</v>
      </c>
      <c r="E28" s="163">
        <v>510569</v>
      </c>
      <c r="F28" s="163">
        <v>851193</v>
      </c>
      <c r="G28" s="163">
        <v>1420539</v>
      </c>
      <c r="H28" s="163">
        <v>1496214</v>
      </c>
      <c r="I28" s="164">
        <f t="shared" si="10"/>
        <v>5.3272032658026269E-2</v>
      </c>
      <c r="J28" s="165">
        <f t="shared" si="7"/>
        <v>1.9304834410236422</v>
      </c>
      <c r="K28" s="163">
        <f t="shared" si="8"/>
        <v>75675</v>
      </c>
      <c r="L28" s="163">
        <f t="shared" si="9"/>
        <v>985645</v>
      </c>
      <c r="M28" s="164">
        <f t="shared" si="11"/>
        <v>4.3356051533351724E-2</v>
      </c>
      <c r="N28" s="166"/>
    </row>
    <row r="29" spans="1:14" x14ac:dyDescent="0.25">
      <c r="A29" s="1"/>
      <c r="B29" s="162" t="s">
        <v>116</v>
      </c>
      <c r="C29" s="163">
        <v>402743</v>
      </c>
      <c r="D29" s="163">
        <v>428540</v>
      </c>
      <c r="E29" s="163">
        <v>173273</v>
      </c>
      <c r="F29" s="163">
        <v>321437</v>
      </c>
      <c r="G29" s="163">
        <v>466813</v>
      </c>
      <c r="H29" s="163">
        <v>535409</v>
      </c>
      <c r="I29" s="164">
        <f t="shared" si="10"/>
        <v>0.14694535070788528</v>
      </c>
      <c r="J29" s="165">
        <f t="shared" si="7"/>
        <v>2.089973625435007</v>
      </c>
      <c r="K29" s="163">
        <f t="shared" si="8"/>
        <v>68596</v>
      </c>
      <c r="L29" s="163">
        <f t="shared" si="9"/>
        <v>362136</v>
      </c>
      <c r="M29" s="164">
        <f t="shared" si="11"/>
        <v>1.5514639079316404E-2</v>
      </c>
      <c r="N29" s="79"/>
    </row>
    <row r="30" spans="1:14" x14ac:dyDescent="0.25">
      <c r="A30" s="1"/>
      <c r="B30" s="162" t="s">
        <v>123</v>
      </c>
      <c r="C30" s="163">
        <v>530274</v>
      </c>
      <c r="D30" s="163">
        <v>502164</v>
      </c>
      <c r="E30" s="163">
        <v>134940</v>
      </c>
      <c r="F30" s="163">
        <v>321774</v>
      </c>
      <c r="G30" s="163">
        <v>583899</v>
      </c>
      <c r="H30" s="163">
        <v>553235</v>
      </c>
      <c r="I30" s="164">
        <f t="shared" si="10"/>
        <v>-5.2515931693666196E-2</v>
      </c>
      <c r="J30" s="165">
        <f t="shared" si="7"/>
        <v>3.099859196680006</v>
      </c>
      <c r="K30" s="163">
        <f t="shared" si="8"/>
        <v>-30664</v>
      </c>
      <c r="L30" s="163">
        <f t="shared" si="9"/>
        <v>418295</v>
      </c>
      <c r="M30" s="164">
        <f t="shared" si="11"/>
        <v>1.6031186160571843E-2</v>
      </c>
      <c r="N30" s="79"/>
    </row>
    <row r="31" spans="1:14" x14ac:dyDescent="0.25">
      <c r="A31" s="1"/>
      <c r="B31" s="162" t="s">
        <v>119</v>
      </c>
      <c r="C31" s="163">
        <v>589767</v>
      </c>
      <c r="D31" s="163">
        <v>566275</v>
      </c>
      <c r="E31" s="163">
        <v>241515</v>
      </c>
      <c r="F31" s="163">
        <v>414396</v>
      </c>
      <c r="G31" s="163">
        <v>639629</v>
      </c>
      <c r="H31" s="163">
        <v>619738</v>
      </c>
      <c r="I31" s="164">
        <f t="shared" si="10"/>
        <v>-3.1097714456348902E-2</v>
      </c>
      <c r="J31" s="165">
        <f t="shared" si="7"/>
        <v>1.56604351696582</v>
      </c>
      <c r="K31" s="163">
        <f t="shared" si="8"/>
        <v>-19891</v>
      </c>
      <c r="L31" s="163">
        <f t="shared" si="9"/>
        <v>378223</v>
      </c>
      <c r="M31" s="164">
        <f t="shared" si="11"/>
        <v>1.7958255079270968E-2</v>
      </c>
      <c r="N31" s="79"/>
    </row>
    <row r="32" spans="1:14" x14ac:dyDescent="0.25">
      <c r="A32" s="1"/>
      <c r="B32" s="162" t="s">
        <v>128</v>
      </c>
      <c r="C32" s="163">
        <v>208902</v>
      </c>
      <c r="D32" s="163">
        <v>242464</v>
      </c>
      <c r="E32" s="163">
        <v>95128</v>
      </c>
      <c r="F32" s="163">
        <v>58069</v>
      </c>
      <c r="G32" s="163">
        <v>177706</v>
      </c>
      <c r="H32" s="163">
        <v>184473</v>
      </c>
      <c r="I32" s="164">
        <f t="shared" si="10"/>
        <v>3.8079749698940901E-2</v>
      </c>
      <c r="J32" s="165">
        <f t="shared" si="7"/>
        <v>0.93920822470776222</v>
      </c>
      <c r="K32" s="163">
        <f t="shared" si="8"/>
        <v>6767</v>
      </c>
      <c r="L32" s="163">
        <f t="shared" si="9"/>
        <v>89345</v>
      </c>
      <c r="M32" s="164">
        <f t="shared" si="11"/>
        <v>5.3455059867853084E-3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106598</v>
      </c>
      <c r="F33" s="163">
        <v>43884</v>
      </c>
      <c r="G33" s="163">
        <v>147837</v>
      </c>
      <c r="H33" s="163">
        <v>187545</v>
      </c>
      <c r="I33" s="164">
        <f t="shared" si="10"/>
        <v>0.26859311268491659</v>
      </c>
      <c r="J33" s="165">
        <f t="shared" si="7"/>
        <v>0.75936696748531873</v>
      </c>
      <c r="K33" s="163">
        <f t="shared" si="8"/>
        <v>39708</v>
      </c>
      <c r="L33" s="163">
        <f t="shared" si="9"/>
        <v>80947</v>
      </c>
      <c r="M33" s="164">
        <f t="shared" si="11"/>
        <v>5.434523861441244E-3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2518263</v>
      </c>
      <c r="D34" s="169">
        <f t="shared" ref="D34:H34" si="13">D26-SUM(D27:D33)</f>
        <v>2612574</v>
      </c>
      <c r="E34" s="169">
        <f t="shared" si="13"/>
        <v>748095</v>
      </c>
      <c r="F34" s="169">
        <f t="shared" si="13"/>
        <v>1251344</v>
      </c>
      <c r="G34" s="169">
        <f t="shared" si="13"/>
        <v>2432177</v>
      </c>
      <c r="H34" s="169">
        <f t="shared" si="13"/>
        <v>2740527</v>
      </c>
      <c r="I34" s="170">
        <f t="shared" si="10"/>
        <v>0.12677942435932921</v>
      </c>
      <c r="J34" s="171">
        <f t="shared" si="7"/>
        <v>2.6633408858500593</v>
      </c>
      <c r="K34" s="169">
        <f>H34-G34</f>
        <v>308350</v>
      </c>
      <c r="L34" s="169">
        <f t="shared" si="9"/>
        <v>1992432</v>
      </c>
      <c r="M34" s="170">
        <f t="shared" si="11"/>
        <v>7.9412724276434921E-2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6">
        <v>10182826</v>
      </c>
      <c r="D36" s="176">
        <v>10093577</v>
      </c>
      <c r="E36" s="176">
        <v>2858440</v>
      </c>
      <c r="F36" s="176">
        <v>3367162</v>
      </c>
      <c r="G36" s="176">
        <v>8865243</v>
      </c>
      <c r="H36" s="176">
        <v>9739308</v>
      </c>
      <c r="I36" s="177">
        <f>IFERROR(H36/G36-1,"-")</f>
        <v>9.8594590131370285E-2</v>
      </c>
      <c r="J36" s="177">
        <f>IFERROR(H36/E36-1,"-")</f>
        <v>2.4072109262394874</v>
      </c>
      <c r="K36" s="176">
        <f>H36-G36</f>
        <v>874065</v>
      </c>
      <c r="L36" s="176">
        <f>H36-E36</f>
        <v>6880868</v>
      </c>
      <c r="M36" s="177">
        <f>H36/H$8</f>
        <v>0.28221761027980269</v>
      </c>
      <c r="N36" s="79"/>
    </row>
    <row r="37" spans="1:14" x14ac:dyDescent="0.25">
      <c r="A37" s="1" t="s">
        <v>96</v>
      </c>
      <c r="B37" s="157" t="s">
        <v>97</v>
      </c>
      <c r="C37" s="158">
        <v>676860</v>
      </c>
      <c r="D37" s="158">
        <v>614530</v>
      </c>
      <c r="E37" s="158">
        <v>241430</v>
      </c>
      <c r="F37" s="158">
        <v>350874</v>
      </c>
      <c r="G37" s="158">
        <v>513218</v>
      </c>
      <c r="H37" s="158">
        <v>576863</v>
      </c>
      <c r="I37" s="159">
        <f>IFERROR(H37/G37-1,"-")</f>
        <v>0.12401162858668235</v>
      </c>
      <c r="J37" s="160">
        <f t="shared" ref="J37:J48" si="14">IFERROR(H37/E37-1,"-")</f>
        <v>1.3893592345607422</v>
      </c>
      <c r="K37" s="158">
        <f t="shared" ref="K37:K47" si="15">H37-G37</f>
        <v>63645</v>
      </c>
      <c r="L37" s="158">
        <f t="shared" ref="L37:L48" si="16">H37-E37</f>
        <v>335433</v>
      </c>
      <c r="M37" s="159">
        <f>H37/H$8</f>
        <v>1.6715858798062228E-2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92534</v>
      </c>
      <c r="F38" s="163">
        <v>131066</v>
      </c>
      <c r="G38" s="163">
        <v>155108</v>
      </c>
      <c r="H38" s="163">
        <v>218201</v>
      </c>
      <c r="I38" s="164">
        <f>IFERROR(H38/G38-1,"-")</f>
        <v>0.4067681873275395</v>
      </c>
      <c r="J38" s="165">
        <f t="shared" si="14"/>
        <v>1.3580629822551709</v>
      </c>
      <c r="K38" s="163">
        <f t="shared" si="15"/>
        <v>63093</v>
      </c>
      <c r="L38" s="163">
        <f t="shared" si="16"/>
        <v>125667</v>
      </c>
      <c r="M38" s="164">
        <f>H38/H$8</f>
        <v>6.3228480689452712E-3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148896</v>
      </c>
      <c r="F39" s="163">
        <v>219808</v>
      </c>
      <c r="G39" s="163">
        <v>358110</v>
      </c>
      <c r="H39" s="163">
        <v>358662</v>
      </c>
      <c r="I39" s="164">
        <f>IFERROR(H39/G39-1,"-")</f>
        <v>1.5414258188823915E-3</v>
      </c>
      <c r="J39" s="165">
        <f t="shared" si="14"/>
        <v>1.4088088330109607</v>
      </c>
      <c r="K39" s="163">
        <f t="shared" si="15"/>
        <v>552</v>
      </c>
      <c r="L39" s="163">
        <f t="shared" si="16"/>
        <v>209766</v>
      </c>
      <c r="M39" s="164">
        <f>H39/H$8</f>
        <v>1.0393010729116955E-2</v>
      </c>
      <c r="N39" s="79"/>
    </row>
    <row r="40" spans="1:14" x14ac:dyDescent="0.25">
      <c r="A40" s="1"/>
      <c r="B40" s="157" t="s">
        <v>107</v>
      </c>
      <c r="C40" s="158">
        <v>9505966</v>
      </c>
      <c r="D40" s="158">
        <v>9479047</v>
      </c>
      <c r="E40" s="158">
        <v>2617010</v>
      </c>
      <c r="F40" s="158">
        <v>3016288</v>
      </c>
      <c r="G40" s="158">
        <v>8352025</v>
      </c>
      <c r="H40" s="158">
        <v>9162445</v>
      </c>
      <c r="I40" s="159">
        <f>IFERROR(H40/G40-1,"-")</f>
        <v>9.7032755529347758E-2</v>
      </c>
      <c r="J40" s="160">
        <f t="shared" si="14"/>
        <v>2.5011119560108672</v>
      </c>
      <c r="K40" s="158">
        <f t="shared" si="15"/>
        <v>810420</v>
      </c>
      <c r="L40" s="158">
        <f t="shared" si="16"/>
        <v>6545435</v>
      </c>
      <c r="M40" s="159">
        <f>H40/H$8</f>
        <v>0.26550175148174049</v>
      </c>
      <c r="N40" s="79"/>
    </row>
    <row r="41" spans="1:14" s="56" customFormat="1" x14ac:dyDescent="0.25">
      <c r="B41" s="162" t="s">
        <v>110</v>
      </c>
      <c r="C41" s="163">
        <v>4765036</v>
      </c>
      <c r="D41" s="163">
        <v>5094935</v>
      </c>
      <c r="E41" s="163">
        <v>1173619</v>
      </c>
      <c r="F41" s="163">
        <v>1066343</v>
      </c>
      <c r="G41" s="163">
        <v>4256430</v>
      </c>
      <c r="H41" s="163">
        <v>4628153</v>
      </c>
      <c r="I41" s="164">
        <f t="shared" ref="I41:I48" si="17">IFERROR(H41/G41-1,"-")</f>
        <v>8.7332106953479816E-2</v>
      </c>
      <c r="J41" s="165">
        <f t="shared" si="14"/>
        <v>2.9434884745390115</v>
      </c>
      <c r="K41" s="163">
        <f t="shared" si="15"/>
        <v>371723</v>
      </c>
      <c r="L41" s="163">
        <f t="shared" si="16"/>
        <v>3454534</v>
      </c>
      <c r="M41" s="164">
        <f t="shared" ref="M41:M48" si="18">H41/H$8</f>
        <v>0.13411078894612427</v>
      </c>
      <c r="N41" s="166"/>
    </row>
    <row r="42" spans="1:14" s="56" customFormat="1" x14ac:dyDescent="0.25">
      <c r="B42" s="162" t="s">
        <v>113</v>
      </c>
      <c r="C42" s="163">
        <v>637223</v>
      </c>
      <c r="D42" s="163">
        <v>470924</v>
      </c>
      <c r="E42" s="163">
        <v>139836</v>
      </c>
      <c r="F42" s="163">
        <v>174981</v>
      </c>
      <c r="G42" s="163">
        <v>311196</v>
      </c>
      <c r="H42" s="163">
        <v>358380</v>
      </c>
      <c r="I42" s="164">
        <f t="shared" si="17"/>
        <v>0.15162148613735393</v>
      </c>
      <c r="J42" s="165">
        <f t="shared" si="14"/>
        <v>1.5628593495237277</v>
      </c>
      <c r="K42" s="163">
        <f t="shared" si="15"/>
        <v>47184</v>
      </c>
      <c r="L42" s="163">
        <f t="shared" si="16"/>
        <v>218544</v>
      </c>
      <c r="M42" s="164">
        <f t="shared" si="18"/>
        <v>1.0384839166404399E-2</v>
      </c>
      <c r="N42" s="166"/>
    </row>
    <row r="43" spans="1:14" x14ac:dyDescent="0.25">
      <c r="A43" s="1"/>
      <c r="B43" s="162" t="s">
        <v>116</v>
      </c>
      <c r="C43" s="163">
        <v>179800</v>
      </c>
      <c r="D43" s="163">
        <v>178407</v>
      </c>
      <c r="E43" s="163">
        <v>67848</v>
      </c>
      <c r="F43" s="163">
        <v>127385</v>
      </c>
      <c r="G43" s="163">
        <v>198903</v>
      </c>
      <c r="H43" s="163">
        <v>247793</v>
      </c>
      <c r="I43" s="164">
        <f t="shared" si="17"/>
        <v>0.24579820314424627</v>
      </c>
      <c r="J43" s="165">
        <f t="shared" si="14"/>
        <v>2.6521783987737293</v>
      </c>
      <c r="K43" s="163">
        <f t="shared" si="15"/>
        <v>48890</v>
      </c>
      <c r="L43" s="163">
        <f t="shared" si="16"/>
        <v>179945</v>
      </c>
      <c r="M43" s="164">
        <f t="shared" si="18"/>
        <v>7.1803405646544043E-3</v>
      </c>
      <c r="N43" s="79"/>
    </row>
    <row r="44" spans="1:14" x14ac:dyDescent="0.25">
      <c r="A44" s="1"/>
      <c r="B44" s="162" t="s">
        <v>123</v>
      </c>
      <c r="C44" s="163">
        <v>472273</v>
      </c>
      <c r="D44" s="163">
        <v>451476</v>
      </c>
      <c r="E44" s="163">
        <v>124287</v>
      </c>
      <c r="F44" s="163">
        <v>239923</v>
      </c>
      <c r="G44" s="163">
        <v>477050</v>
      </c>
      <c r="H44" s="163">
        <v>501096</v>
      </c>
      <c r="I44" s="164">
        <f t="shared" si="17"/>
        <v>5.0405617859763163E-2</v>
      </c>
      <c r="J44" s="165">
        <f t="shared" si="14"/>
        <v>3.0317651886359798</v>
      </c>
      <c r="K44" s="163">
        <f t="shared" si="15"/>
        <v>24046</v>
      </c>
      <c r="L44" s="163">
        <f t="shared" si="16"/>
        <v>376809</v>
      </c>
      <c r="M44" s="164">
        <f t="shared" si="18"/>
        <v>1.4520345351103798E-2</v>
      </c>
      <c r="N44" s="79"/>
    </row>
    <row r="45" spans="1:14" x14ac:dyDescent="0.25">
      <c r="A45" s="1"/>
      <c r="B45" s="162" t="s">
        <v>119</v>
      </c>
      <c r="C45" s="163">
        <v>354256</v>
      </c>
      <c r="D45" s="163">
        <v>353625</v>
      </c>
      <c r="E45" s="163">
        <v>131712</v>
      </c>
      <c r="F45" s="163">
        <v>184201</v>
      </c>
      <c r="G45" s="163">
        <v>318686</v>
      </c>
      <c r="H45" s="163">
        <v>374932</v>
      </c>
      <c r="I45" s="164">
        <f t="shared" si="17"/>
        <v>0.17649347633720969</v>
      </c>
      <c r="J45" s="165">
        <f t="shared" si="14"/>
        <v>1.846604713313897</v>
      </c>
      <c r="K45" s="163">
        <f t="shared" si="15"/>
        <v>56246</v>
      </c>
      <c r="L45" s="163">
        <f t="shared" si="16"/>
        <v>243220</v>
      </c>
      <c r="M45" s="164">
        <f t="shared" si="18"/>
        <v>1.0864469329589637E-2</v>
      </c>
      <c r="N45" s="79"/>
    </row>
    <row r="46" spans="1:14" x14ac:dyDescent="0.25">
      <c r="A46" s="1"/>
      <c r="B46" s="162" t="s">
        <v>128</v>
      </c>
      <c r="C46" s="163">
        <v>243705</v>
      </c>
      <c r="D46" s="163">
        <v>227686</v>
      </c>
      <c r="E46" s="163">
        <v>86739</v>
      </c>
      <c r="F46" s="163">
        <v>81833</v>
      </c>
      <c r="G46" s="163">
        <v>185692</v>
      </c>
      <c r="H46" s="163">
        <v>188339</v>
      </c>
      <c r="I46" s="164">
        <f t="shared" si="17"/>
        <v>1.4254787497576693E-2</v>
      </c>
      <c r="J46" s="165">
        <f t="shared" si="14"/>
        <v>1.1713300822006247</v>
      </c>
      <c r="K46" s="163">
        <f t="shared" si="15"/>
        <v>2647</v>
      </c>
      <c r="L46" s="163">
        <f t="shared" si="16"/>
        <v>101600</v>
      </c>
      <c r="M46" s="164">
        <f t="shared" si="18"/>
        <v>5.4575317365964564E-3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150036</v>
      </c>
      <c r="F47" s="163">
        <v>88248</v>
      </c>
      <c r="G47" s="163">
        <v>188228</v>
      </c>
      <c r="H47" s="163">
        <v>224522</v>
      </c>
      <c r="I47" s="164">
        <f t="shared" si="17"/>
        <v>0.19281934674968659</v>
      </c>
      <c r="J47" s="165">
        <f t="shared" si="14"/>
        <v>0.49645418432909438</v>
      </c>
      <c r="K47" s="163">
        <f t="shared" si="15"/>
        <v>36294</v>
      </c>
      <c r="L47" s="163">
        <f t="shared" si="16"/>
        <v>74486</v>
      </c>
      <c r="M47" s="164">
        <f t="shared" si="18"/>
        <v>6.5060127778320456E-3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2435063</v>
      </c>
      <c r="D48" s="169">
        <f t="shared" si="19"/>
        <v>2335325</v>
      </c>
      <c r="E48" s="169">
        <f t="shared" si="19"/>
        <v>742933</v>
      </c>
      <c r="F48" s="169">
        <f t="shared" si="19"/>
        <v>1053374</v>
      </c>
      <c r="G48" s="169">
        <f t="shared" si="19"/>
        <v>2415840</v>
      </c>
      <c r="H48" s="169">
        <f t="shared" si="19"/>
        <v>2639230</v>
      </c>
      <c r="I48" s="170">
        <f t="shared" si="17"/>
        <v>9.2468872110735845E-2</v>
      </c>
      <c r="J48" s="171">
        <f t="shared" si="14"/>
        <v>2.5524468559075988</v>
      </c>
      <c r="K48" s="169">
        <f>H48-G48</f>
        <v>223390</v>
      </c>
      <c r="L48" s="169">
        <f t="shared" si="16"/>
        <v>1896297</v>
      </c>
      <c r="M48" s="170">
        <f t="shared" si="18"/>
        <v>7.6477423609435463E-2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6">
        <v>241605</v>
      </c>
      <c r="D50" s="176">
        <v>234787</v>
      </c>
      <c r="E50" s="176">
        <v>65275</v>
      </c>
      <c r="F50" s="176">
        <v>98762</v>
      </c>
      <c r="G50" s="176">
        <v>168339</v>
      </c>
      <c r="H50" s="176">
        <v>182035</v>
      </c>
      <c r="I50" s="177">
        <f>IFERROR(H50/G50-1,"-")</f>
        <v>8.1359637398344953E-2</v>
      </c>
      <c r="J50" s="177">
        <f>IFERROR(H50/E50-1,"-")</f>
        <v>1.788739946380697</v>
      </c>
      <c r="K50" s="176">
        <f>H50-G50</f>
        <v>13696</v>
      </c>
      <c r="L50" s="176">
        <f>H50-E50</f>
        <v>116760</v>
      </c>
      <c r="M50" s="177">
        <f>H50/H$8</f>
        <v>5.274859639646255E-3</v>
      </c>
      <c r="N50" s="79"/>
    </row>
    <row r="51" spans="1:14" x14ac:dyDescent="0.25">
      <c r="A51" s="1" t="s">
        <v>96</v>
      </c>
      <c r="B51" s="157" t="s">
        <v>97</v>
      </c>
      <c r="C51" s="158">
        <v>33536</v>
      </c>
      <c r="D51" s="158">
        <v>30969</v>
      </c>
      <c r="E51" s="158">
        <v>6950</v>
      </c>
      <c r="F51" s="158">
        <v>17286</v>
      </c>
      <c r="G51" s="158">
        <v>21218</v>
      </c>
      <c r="H51" s="158">
        <v>40235</v>
      </c>
      <c r="I51" s="159">
        <f>IFERROR(H51/G51-1,"-")</f>
        <v>0.89626732019983035</v>
      </c>
      <c r="J51" s="160">
        <f t="shared" ref="J51:J62" si="20">IFERROR(H51/E51-1,"-")</f>
        <v>4.7892086330935255</v>
      </c>
      <c r="K51" s="158">
        <f t="shared" ref="K51:K61" si="21">H51-G51</f>
        <v>19017</v>
      </c>
      <c r="L51" s="158">
        <f t="shared" ref="L51:L62" si="22">H51-E51</f>
        <v>33285</v>
      </c>
      <c r="M51" s="159">
        <f>H51/H$8</f>
        <v>1.1658965451762961E-3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5003</v>
      </c>
      <c r="F52" s="163">
        <v>6990</v>
      </c>
      <c r="G52" s="163">
        <v>6990</v>
      </c>
      <c r="H52" s="163">
        <v>25164</v>
      </c>
      <c r="I52" s="164">
        <f>IFERROR(H52/G52-1,"-")</f>
        <v>2.6</v>
      </c>
      <c r="J52" s="165">
        <f t="shared" si="20"/>
        <v>4.0297821307215669</v>
      </c>
      <c r="K52" s="163">
        <f t="shared" si="21"/>
        <v>18174</v>
      </c>
      <c r="L52" s="163">
        <f t="shared" si="22"/>
        <v>20161</v>
      </c>
      <c r="M52" s="164">
        <f>H52/H$8</f>
        <v>7.2918157481835011E-4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10296</v>
      </c>
      <c r="G53" s="163">
        <v>14228</v>
      </c>
      <c r="H53" s="163">
        <v>15071</v>
      </c>
      <c r="I53" s="164">
        <f>IFERROR(H53/G53-1,"-")</f>
        <v>5.924936744447562E-2</v>
      </c>
      <c r="J53" s="165">
        <f t="shared" si="20"/>
        <v>6.740626605033385</v>
      </c>
      <c r="K53" s="163">
        <f t="shared" si="21"/>
        <v>843</v>
      </c>
      <c r="L53" s="163">
        <f t="shared" si="22"/>
        <v>13124</v>
      </c>
      <c r="M53" s="164">
        <f>H53/H$8</f>
        <v>4.3671497035794601E-4</v>
      </c>
      <c r="N53" s="79"/>
    </row>
    <row r="54" spans="1:14" x14ac:dyDescent="0.25">
      <c r="A54" s="1"/>
      <c r="B54" s="157" t="s">
        <v>107</v>
      </c>
      <c r="C54" s="158">
        <v>208069</v>
      </c>
      <c r="D54" s="158">
        <v>203818</v>
      </c>
      <c r="E54" s="158">
        <v>58325</v>
      </c>
      <c r="F54" s="158">
        <v>81476</v>
      </c>
      <c r="G54" s="158">
        <v>147121</v>
      </c>
      <c r="H54" s="158">
        <v>141800</v>
      </c>
      <c r="I54" s="159">
        <f>IFERROR(H54/G54-1,"-")</f>
        <v>-3.6167508377457969E-2</v>
      </c>
      <c r="J54" s="160">
        <f t="shared" si="20"/>
        <v>1.4312044577796827</v>
      </c>
      <c r="K54" s="158">
        <f t="shared" si="21"/>
        <v>-5321</v>
      </c>
      <c r="L54" s="158">
        <f t="shared" si="22"/>
        <v>83475</v>
      </c>
      <c r="M54" s="159">
        <f>H54/H$8</f>
        <v>4.108963094469959E-3</v>
      </c>
      <c r="N54" s="79"/>
    </row>
    <row r="55" spans="1:14" s="56" customFormat="1" x14ac:dyDescent="0.25">
      <c r="B55" s="162" t="s">
        <v>110</v>
      </c>
      <c r="C55" s="163">
        <v>68012</v>
      </c>
      <c r="D55" s="163">
        <v>67733</v>
      </c>
      <c r="E55" s="163">
        <v>19771</v>
      </c>
      <c r="F55" s="163">
        <v>20693</v>
      </c>
      <c r="G55" s="163">
        <v>65122</v>
      </c>
      <c r="H55" s="163">
        <v>55484</v>
      </c>
      <c r="I55" s="164">
        <f t="shared" ref="I55:I62" si="23">IFERROR(H55/G55-1,"-")</f>
        <v>-0.14799914007555048</v>
      </c>
      <c r="J55" s="165">
        <f t="shared" si="20"/>
        <v>1.806332507207526</v>
      </c>
      <c r="K55" s="163">
        <f t="shared" si="21"/>
        <v>-9638</v>
      </c>
      <c r="L55" s="163">
        <f t="shared" si="22"/>
        <v>35713</v>
      </c>
      <c r="M55" s="164">
        <f t="shared" ref="M55:M62" si="24">H55/H$8</f>
        <v>1.6077694522818842E-3</v>
      </c>
      <c r="N55" s="166"/>
    </row>
    <row r="56" spans="1:14" s="56" customFormat="1" x14ac:dyDescent="0.25">
      <c r="B56" s="162" t="s">
        <v>113</v>
      </c>
      <c r="C56" s="163">
        <v>80523</v>
      </c>
      <c r="D56" s="163">
        <v>69940</v>
      </c>
      <c r="E56" s="163">
        <v>18669</v>
      </c>
      <c r="F56" s="163">
        <v>31230</v>
      </c>
      <c r="G56" s="163">
        <v>34084</v>
      </c>
      <c r="H56" s="163">
        <v>34465</v>
      </c>
      <c r="I56" s="164">
        <f t="shared" si="23"/>
        <v>1.117826546180023E-2</v>
      </c>
      <c r="J56" s="165">
        <f t="shared" si="20"/>
        <v>0.84610852214901699</v>
      </c>
      <c r="K56" s="163">
        <f t="shared" si="21"/>
        <v>381</v>
      </c>
      <c r="L56" s="163">
        <f t="shared" si="22"/>
        <v>15796</v>
      </c>
      <c r="M56" s="164">
        <f t="shared" si="24"/>
        <v>9.9869825846902061E-4</v>
      </c>
      <c r="N56" s="166"/>
    </row>
    <row r="57" spans="1:14" x14ac:dyDescent="0.25">
      <c r="A57" s="1"/>
      <c r="B57" s="162" t="s">
        <v>116</v>
      </c>
      <c r="C57" s="163">
        <v>4813</v>
      </c>
      <c r="D57" s="163">
        <v>6792</v>
      </c>
      <c r="E57" s="163">
        <v>1519</v>
      </c>
      <c r="F57" s="163">
        <v>3873</v>
      </c>
      <c r="G57" s="163">
        <v>6397</v>
      </c>
      <c r="H57" s="163">
        <v>6784</v>
      </c>
      <c r="I57" s="164">
        <f t="shared" si="23"/>
        <v>6.0497108019384127E-2</v>
      </c>
      <c r="J57" s="165">
        <f t="shared" si="20"/>
        <v>3.4660961158657013</v>
      </c>
      <c r="K57" s="163">
        <f t="shared" si="21"/>
        <v>387</v>
      </c>
      <c r="L57" s="163">
        <f t="shared" si="22"/>
        <v>5265</v>
      </c>
      <c r="M57" s="164">
        <f t="shared" si="24"/>
        <v>1.9658113986519181E-4</v>
      </c>
      <c r="N57" s="79"/>
    </row>
    <row r="58" spans="1:14" x14ac:dyDescent="0.25">
      <c r="A58" s="1"/>
      <c r="B58" s="162" t="s">
        <v>123</v>
      </c>
      <c r="C58" s="163">
        <v>3199</v>
      </c>
      <c r="D58" s="163">
        <v>3713</v>
      </c>
      <c r="E58" s="163">
        <v>1082</v>
      </c>
      <c r="F58" s="163">
        <v>2191</v>
      </c>
      <c r="G58" s="163">
        <v>3053</v>
      </c>
      <c r="H58" s="163">
        <v>2811</v>
      </c>
      <c r="I58" s="164">
        <f t="shared" si="23"/>
        <v>-7.9266295447101176E-2</v>
      </c>
      <c r="J58" s="165">
        <f t="shared" si="20"/>
        <v>1.5979667282809613</v>
      </c>
      <c r="K58" s="163">
        <f t="shared" si="21"/>
        <v>-242</v>
      </c>
      <c r="L58" s="163">
        <f t="shared" si="22"/>
        <v>1729</v>
      </c>
      <c r="M58" s="164">
        <f t="shared" si="24"/>
        <v>8.1454832570910106E-5</v>
      </c>
      <c r="N58" s="79"/>
    </row>
    <row r="59" spans="1:14" x14ac:dyDescent="0.25">
      <c r="A59" s="1"/>
      <c r="B59" s="162" t="s">
        <v>119</v>
      </c>
      <c r="C59" s="163">
        <v>3208</v>
      </c>
      <c r="D59" s="163">
        <v>4285</v>
      </c>
      <c r="E59" s="163">
        <v>1095</v>
      </c>
      <c r="F59" s="163">
        <v>1459</v>
      </c>
      <c r="G59" s="163">
        <v>2254</v>
      </c>
      <c r="H59" s="163">
        <v>2628</v>
      </c>
      <c r="I59" s="164">
        <f t="shared" si="23"/>
        <v>0.16592724046140206</v>
      </c>
      <c r="J59" s="165">
        <f t="shared" si="20"/>
        <v>1.4</v>
      </c>
      <c r="K59" s="163">
        <f t="shared" si="21"/>
        <v>374</v>
      </c>
      <c r="L59" s="163">
        <f t="shared" si="22"/>
        <v>1533</v>
      </c>
      <c r="M59" s="164">
        <f t="shared" si="24"/>
        <v>7.6152009959570182E-5</v>
      </c>
      <c r="N59" s="79"/>
    </row>
    <row r="60" spans="1:14" x14ac:dyDescent="0.25">
      <c r="A60" s="1"/>
      <c r="B60" s="162" t="s">
        <v>128</v>
      </c>
      <c r="C60" s="163">
        <v>1979</v>
      </c>
      <c r="D60" s="163">
        <v>1783</v>
      </c>
      <c r="E60" s="163">
        <v>713</v>
      </c>
      <c r="F60" s="163">
        <v>445</v>
      </c>
      <c r="G60" s="163">
        <v>554</v>
      </c>
      <c r="H60" s="163">
        <v>804</v>
      </c>
      <c r="I60" s="164">
        <f t="shared" si="23"/>
        <v>0.45126353790613716</v>
      </c>
      <c r="J60" s="165">
        <f t="shared" si="20"/>
        <v>0.12762973352033669</v>
      </c>
      <c r="K60" s="163">
        <f t="shared" si="21"/>
        <v>250</v>
      </c>
      <c r="L60" s="163">
        <f t="shared" si="22"/>
        <v>91</v>
      </c>
      <c r="M60" s="164">
        <f t="shared" si="24"/>
        <v>2.3297646882608227E-5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1531</v>
      </c>
      <c r="F61" s="163">
        <v>432</v>
      </c>
      <c r="G61" s="163">
        <v>418</v>
      </c>
      <c r="H61" s="163">
        <v>635</v>
      </c>
      <c r="I61" s="164">
        <f t="shared" si="23"/>
        <v>0.51913875598086134</v>
      </c>
      <c r="J61" s="165">
        <f t="shared" si="20"/>
        <v>-0.58523840627041146</v>
      </c>
      <c r="K61" s="163">
        <f t="shared" si="21"/>
        <v>217</v>
      </c>
      <c r="L61" s="163">
        <f t="shared" si="22"/>
        <v>-896</v>
      </c>
      <c r="M61" s="164">
        <f t="shared" si="24"/>
        <v>1.8400504689622169E-5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43573</v>
      </c>
      <c r="D62" s="169">
        <f t="shared" si="25"/>
        <v>46097</v>
      </c>
      <c r="E62" s="169">
        <f t="shared" si="25"/>
        <v>13945</v>
      </c>
      <c r="F62" s="169">
        <f t="shared" si="25"/>
        <v>21153</v>
      </c>
      <c r="G62" s="169">
        <f t="shared" si="25"/>
        <v>35239</v>
      </c>
      <c r="H62" s="169">
        <f t="shared" si="25"/>
        <v>38189</v>
      </c>
      <c r="I62" s="170">
        <f t="shared" si="23"/>
        <v>8.3714066800987474E-2</v>
      </c>
      <c r="J62" s="171">
        <f t="shared" si="20"/>
        <v>1.7385442811043386</v>
      </c>
      <c r="K62" s="169">
        <f>H62-G62</f>
        <v>2950</v>
      </c>
      <c r="L62" s="169">
        <f t="shared" si="22"/>
        <v>24244</v>
      </c>
      <c r="M62" s="170">
        <f t="shared" si="24"/>
        <v>1.1066092497511513E-3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6">
        <v>886765</v>
      </c>
      <c r="D64" s="176">
        <v>834528</v>
      </c>
      <c r="E64" s="176">
        <v>295880</v>
      </c>
      <c r="F64" s="176">
        <v>419370</v>
      </c>
      <c r="G64" s="176">
        <v>1014697</v>
      </c>
      <c r="H64" s="176">
        <v>1034949</v>
      </c>
      <c r="I64" s="177">
        <f>IFERROR(H64/G64-1,"-")</f>
        <v>1.9958667464277546E-2</v>
      </c>
      <c r="J64" s="177">
        <f>IFERROR(H64/E64-1,"-")</f>
        <v>2.4978673786670273</v>
      </c>
      <c r="K64" s="176">
        <f>H64-G64</f>
        <v>20252</v>
      </c>
      <c r="L64" s="176">
        <f>H64-E64</f>
        <v>739069</v>
      </c>
      <c r="M64" s="177">
        <f>H64/H$8</f>
        <v>2.9989895949637441E-2</v>
      </c>
      <c r="N64" s="79"/>
    </row>
    <row r="65" spans="1:14" x14ac:dyDescent="0.25">
      <c r="A65" s="1" t="s">
        <v>96</v>
      </c>
      <c r="B65" s="157" t="s">
        <v>97</v>
      </c>
      <c r="C65" s="158">
        <v>145700</v>
      </c>
      <c r="D65" s="158">
        <v>158439</v>
      </c>
      <c r="E65" s="158">
        <v>84704</v>
      </c>
      <c r="F65" s="158">
        <v>83752</v>
      </c>
      <c r="G65" s="158">
        <v>119256</v>
      </c>
      <c r="H65" s="158">
        <v>173467</v>
      </c>
      <c r="I65" s="159">
        <f>IFERROR(H65/G65-1,"-")</f>
        <v>0.45457670892869118</v>
      </c>
      <c r="J65" s="160">
        <f t="shared" ref="J65:J76" si="26">IFERROR(H65/E65-1,"-")</f>
        <v>1.047919814884775</v>
      </c>
      <c r="K65" s="158">
        <f t="shared" ref="K65:K75" si="27">H65-G65</f>
        <v>54211</v>
      </c>
      <c r="L65" s="158">
        <f t="shared" ref="L65:L76" si="28">H65-E65</f>
        <v>88763</v>
      </c>
      <c r="M65" s="159">
        <f>H65/H$8</f>
        <v>5.0265832236136834E-3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23458</v>
      </c>
      <c r="F66" s="163">
        <v>59324</v>
      </c>
      <c r="G66" s="163">
        <v>72718</v>
      </c>
      <c r="H66" s="163">
        <v>91538</v>
      </c>
      <c r="I66" s="164">
        <f>IFERROR(H66/G66-1,"-")</f>
        <v>0.25880799801974752</v>
      </c>
      <c r="J66" s="165">
        <f t="shared" si="26"/>
        <v>2.9022082018927446</v>
      </c>
      <c r="K66" s="163">
        <f t="shared" si="27"/>
        <v>18820</v>
      </c>
      <c r="L66" s="163">
        <f t="shared" si="28"/>
        <v>68080</v>
      </c>
      <c r="M66" s="164">
        <f>H66/H$8</f>
        <v>2.6525124382340698E-3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61246</v>
      </c>
      <c r="F67" s="163">
        <v>24428</v>
      </c>
      <c r="G67" s="163">
        <v>46538</v>
      </c>
      <c r="H67" s="163">
        <v>81929</v>
      </c>
      <c r="I67" s="164">
        <f>IFERROR(H67/G67-1,"-")</f>
        <v>0.76047531049894701</v>
      </c>
      <c r="J67" s="165">
        <f t="shared" si="26"/>
        <v>0.33770368677138096</v>
      </c>
      <c r="K67" s="163">
        <f t="shared" si="27"/>
        <v>35391</v>
      </c>
      <c r="L67" s="163">
        <f t="shared" si="28"/>
        <v>20683</v>
      </c>
      <c r="M67" s="164">
        <f>H67/H$8</f>
        <v>2.374070785379614E-3</v>
      </c>
      <c r="N67" s="79"/>
    </row>
    <row r="68" spans="1:14" x14ac:dyDescent="0.25">
      <c r="A68" s="1"/>
      <c r="B68" s="157" t="s">
        <v>107</v>
      </c>
      <c r="C68" s="158">
        <v>741065</v>
      </c>
      <c r="D68" s="158">
        <v>676089</v>
      </c>
      <c r="E68" s="158">
        <v>211176</v>
      </c>
      <c r="F68" s="158">
        <v>335618</v>
      </c>
      <c r="G68" s="158">
        <v>895441</v>
      </c>
      <c r="H68" s="158">
        <v>861482</v>
      </c>
      <c r="I68" s="159">
        <f>IFERROR(H68/G68-1,"-")</f>
        <v>-3.792433002286022E-2</v>
      </c>
      <c r="J68" s="160">
        <f t="shared" si="26"/>
        <v>3.0794503163238245</v>
      </c>
      <c r="K68" s="158">
        <f t="shared" si="27"/>
        <v>-33959</v>
      </c>
      <c r="L68" s="158">
        <f t="shared" si="28"/>
        <v>650306</v>
      </c>
      <c r="M68" s="159">
        <f>H68/H$8</f>
        <v>2.496331272602376E-2</v>
      </c>
      <c r="N68" s="79"/>
    </row>
    <row r="69" spans="1:14" s="56" customFormat="1" x14ac:dyDescent="0.25">
      <c r="B69" s="162" t="s">
        <v>110</v>
      </c>
      <c r="C69" s="163">
        <v>336435</v>
      </c>
      <c r="D69" s="163">
        <v>286315</v>
      </c>
      <c r="E69" s="163">
        <v>94120</v>
      </c>
      <c r="F69" s="163">
        <v>85414</v>
      </c>
      <c r="G69" s="163">
        <v>399420</v>
      </c>
      <c r="H69" s="163">
        <v>324780</v>
      </c>
      <c r="I69" s="164">
        <f t="shared" ref="I69:I76" si="29">IFERROR(H69/G69-1,"-")</f>
        <v>-0.18687096289619953</v>
      </c>
      <c r="J69" s="165">
        <f t="shared" si="26"/>
        <v>2.4507012324691884</v>
      </c>
      <c r="K69" s="163">
        <f t="shared" si="27"/>
        <v>-74640</v>
      </c>
      <c r="L69" s="163">
        <f t="shared" si="28"/>
        <v>230660</v>
      </c>
      <c r="M69" s="164">
        <f t="shared" ref="M69:M76" si="30">H69/H$8</f>
        <v>9.4112061623550999E-3</v>
      </c>
      <c r="N69" s="166"/>
    </row>
    <row r="70" spans="1:14" s="56" customFormat="1" x14ac:dyDescent="0.25">
      <c r="B70" s="162" t="s">
        <v>113</v>
      </c>
      <c r="C70" s="163">
        <v>118837</v>
      </c>
      <c r="D70" s="163">
        <v>94492</v>
      </c>
      <c r="E70" s="163">
        <v>27344</v>
      </c>
      <c r="F70" s="163">
        <v>36140</v>
      </c>
      <c r="G70" s="163">
        <v>56705</v>
      </c>
      <c r="H70" s="163">
        <v>85292</v>
      </c>
      <c r="I70" s="164">
        <f t="shared" si="29"/>
        <v>0.50413543779208192</v>
      </c>
      <c r="J70" s="165">
        <f t="shared" si="26"/>
        <v>2.1192217671152722</v>
      </c>
      <c r="K70" s="163">
        <f t="shared" si="27"/>
        <v>28587</v>
      </c>
      <c r="L70" s="163">
        <f t="shared" si="28"/>
        <v>57948</v>
      </c>
      <c r="M70" s="164">
        <f t="shared" si="30"/>
        <v>2.4715210173027625E-3</v>
      </c>
      <c r="N70" s="166"/>
    </row>
    <row r="71" spans="1:14" x14ac:dyDescent="0.25">
      <c r="A71" s="1"/>
      <c r="B71" s="162" t="s">
        <v>116</v>
      </c>
      <c r="C71" s="163">
        <v>45738</v>
      </c>
      <c r="D71" s="163">
        <v>75234</v>
      </c>
      <c r="E71" s="163">
        <v>21566</v>
      </c>
      <c r="F71" s="163">
        <v>44372</v>
      </c>
      <c r="G71" s="163">
        <v>126795</v>
      </c>
      <c r="H71" s="163">
        <v>108706</v>
      </c>
      <c r="I71" s="164">
        <f t="shared" si="29"/>
        <v>-0.14266335423321108</v>
      </c>
      <c r="J71" s="165">
        <f t="shared" si="26"/>
        <v>4.0406194936474078</v>
      </c>
      <c r="K71" s="163">
        <f t="shared" si="27"/>
        <v>-18089</v>
      </c>
      <c r="L71" s="163">
        <f t="shared" si="28"/>
        <v>87140</v>
      </c>
      <c r="M71" s="164">
        <f t="shared" si="30"/>
        <v>3.1499925398268784E-3</v>
      </c>
      <c r="N71" s="79"/>
    </row>
    <row r="72" spans="1:14" x14ac:dyDescent="0.25">
      <c r="A72" s="1"/>
      <c r="B72" s="162" t="s">
        <v>123</v>
      </c>
      <c r="C72" s="163">
        <v>18146</v>
      </c>
      <c r="D72" s="163">
        <v>11792</v>
      </c>
      <c r="E72" s="163">
        <v>3914</v>
      </c>
      <c r="F72" s="163">
        <v>28426</v>
      </c>
      <c r="G72" s="163">
        <v>25157</v>
      </c>
      <c r="H72" s="163">
        <v>26613</v>
      </c>
      <c r="I72" s="164">
        <f t="shared" si="29"/>
        <v>5.7876535357952008E-2</v>
      </c>
      <c r="J72" s="165">
        <f t="shared" si="26"/>
        <v>5.7994379151762905</v>
      </c>
      <c r="K72" s="163">
        <f t="shared" si="27"/>
        <v>1456</v>
      </c>
      <c r="L72" s="163">
        <f t="shared" si="28"/>
        <v>22699</v>
      </c>
      <c r="M72" s="164">
        <f t="shared" si="30"/>
        <v>7.7116949811797605E-4</v>
      </c>
      <c r="N72" s="79"/>
    </row>
    <row r="73" spans="1:14" x14ac:dyDescent="0.25">
      <c r="A73" s="1"/>
      <c r="B73" s="162" t="s">
        <v>119</v>
      </c>
      <c r="C73" s="163">
        <v>19067</v>
      </c>
      <c r="D73" s="163">
        <v>17507</v>
      </c>
      <c r="E73" s="163">
        <v>8571</v>
      </c>
      <c r="F73" s="163">
        <v>16869</v>
      </c>
      <c r="G73" s="163">
        <v>22926</v>
      </c>
      <c r="H73" s="163">
        <v>17467</v>
      </c>
      <c r="I73" s="164">
        <f t="shared" si="29"/>
        <v>-0.23811393178051121</v>
      </c>
      <c r="J73" s="165">
        <f t="shared" si="26"/>
        <v>1.0379185625947964</v>
      </c>
      <c r="K73" s="163">
        <f t="shared" si="27"/>
        <v>-5459</v>
      </c>
      <c r="L73" s="163">
        <f t="shared" si="28"/>
        <v>8896</v>
      </c>
      <c r="M73" s="164">
        <f t="shared" si="30"/>
        <v>5.0614427624193767E-4</v>
      </c>
      <c r="N73" s="79"/>
    </row>
    <row r="74" spans="1:14" x14ac:dyDescent="0.25">
      <c r="A74" s="1"/>
      <c r="B74" s="162" t="s">
        <v>128</v>
      </c>
      <c r="C74" s="163">
        <v>9817</v>
      </c>
      <c r="D74" s="163">
        <v>15819</v>
      </c>
      <c r="E74" s="163">
        <v>5541</v>
      </c>
      <c r="F74" s="163">
        <v>14404</v>
      </c>
      <c r="G74" s="163">
        <v>20957</v>
      </c>
      <c r="H74" s="163">
        <v>26801</v>
      </c>
      <c r="I74" s="164">
        <f t="shared" si="29"/>
        <v>0.27885670658968364</v>
      </c>
      <c r="J74" s="165">
        <f t="shared" si="26"/>
        <v>3.8368525536906697</v>
      </c>
      <c r="K74" s="163">
        <f t="shared" si="27"/>
        <v>5844</v>
      </c>
      <c r="L74" s="163">
        <f t="shared" si="28"/>
        <v>21260</v>
      </c>
      <c r="M74" s="164">
        <f t="shared" si="30"/>
        <v>7.7661720659301381E-4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5018</v>
      </c>
      <c r="F75" s="163">
        <v>1659</v>
      </c>
      <c r="G75" s="163">
        <v>6100</v>
      </c>
      <c r="H75" s="163">
        <v>7680</v>
      </c>
      <c r="I75" s="164">
        <f t="shared" si="29"/>
        <v>0.25901639344262306</v>
      </c>
      <c r="J75" s="165">
        <f t="shared" si="26"/>
        <v>0.53049023515344751</v>
      </c>
      <c r="K75" s="163">
        <f t="shared" si="27"/>
        <v>1580</v>
      </c>
      <c r="L75" s="163">
        <f t="shared" si="28"/>
        <v>2662</v>
      </c>
      <c r="M75" s="164">
        <f t="shared" si="30"/>
        <v>2.225446866398398E-4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179307</v>
      </c>
      <c r="D76" s="169">
        <f t="shared" si="31"/>
        <v>162197</v>
      </c>
      <c r="E76" s="169">
        <f t="shared" si="31"/>
        <v>45102</v>
      </c>
      <c r="F76" s="169">
        <f t="shared" si="31"/>
        <v>108334</v>
      </c>
      <c r="G76" s="169">
        <f t="shared" si="31"/>
        <v>237381</v>
      </c>
      <c r="H76" s="169">
        <f t="shared" si="31"/>
        <v>264143</v>
      </c>
      <c r="I76" s="170">
        <f t="shared" si="29"/>
        <v>0.11273859323197732</v>
      </c>
      <c r="J76" s="171">
        <f t="shared" si="26"/>
        <v>4.8565695534566098</v>
      </c>
      <c r="K76" s="169">
        <f>H76-G76</f>
        <v>26762</v>
      </c>
      <c r="L76" s="169">
        <f t="shared" si="28"/>
        <v>219041</v>
      </c>
      <c r="M76" s="170">
        <f t="shared" si="30"/>
        <v>7.6541173389462506E-3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6">
        <v>5815260</v>
      </c>
      <c r="D78" s="176">
        <v>5492551</v>
      </c>
      <c r="E78" s="176">
        <v>1546641</v>
      </c>
      <c r="F78" s="176">
        <v>1967362</v>
      </c>
      <c r="G78" s="176">
        <v>4352393</v>
      </c>
      <c r="H78" s="176">
        <v>5123327</v>
      </c>
      <c r="I78" s="177">
        <f>IFERROR(H78/G78-1,"-")</f>
        <v>0.17712876571577985</v>
      </c>
      <c r="J78" s="177">
        <f>IFERROR(H78/E78-1,"-")</f>
        <v>2.312550876383078</v>
      </c>
      <c r="K78" s="176">
        <f>H78-G78</f>
        <v>770934</v>
      </c>
      <c r="L78" s="176">
        <f>H78-E78</f>
        <v>3576686</v>
      </c>
      <c r="M78" s="177">
        <f>H78/H$8</f>
        <v>0.14845953148026439</v>
      </c>
      <c r="N78" s="79"/>
    </row>
    <row r="79" spans="1:14" x14ac:dyDescent="0.25">
      <c r="A79" s="1" t="s">
        <v>96</v>
      </c>
      <c r="B79" s="157" t="s">
        <v>97</v>
      </c>
      <c r="C79" s="158">
        <v>1923687</v>
      </c>
      <c r="D79" s="158">
        <v>1871426</v>
      </c>
      <c r="E79" s="158">
        <v>472177</v>
      </c>
      <c r="F79" s="158">
        <v>765462</v>
      </c>
      <c r="G79" s="158">
        <v>1656388</v>
      </c>
      <c r="H79" s="158">
        <v>1641108</v>
      </c>
      <c r="I79" s="159">
        <f>IFERROR(H79/G79-1,"-")</f>
        <v>-9.2248917524154761E-3</v>
      </c>
      <c r="J79" s="160">
        <f t="shared" ref="J79:J90" si="32">IFERROR(H79/E79-1,"-")</f>
        <v>2.4756203711743687</v>
      </c>
      <c r="K79" s="158">
        <f t="shared" ref="K79:K89" si="33">H79-G79</f>
        <v>-15280</v>
      </c>
      <c r="L79" s="158">
        <f t="shared" ref="L79:L90" si="34">H79-E79</f>
        <v>1168931</v>
      </c>
      <c r="M79" s="159">
        <f>H79/H$8</f>
        <v>4.7554670000277889E-2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71537</v>
      </c>
      <c r="F80" s="163">
        <v>181910</v>
      </c>
      <c r="G80" s="163">
        <v>247663</v>
      </c>
      <c r="H80" s="163">
        <v>255714</v>
      </c>
      <c r="I80" s="164">
        <f>IFERROR(H80/G80-1,"-")</f>
        <v>3.2507883696797579E-2</v>
      </c>
      <c r="J80" s="165">
        <f t="shared" si="32"/>
        <v>2.5745698030389867</v>
      </c>
      <c r="K80" s="163">
        <f t="shared" si="33"/>
        <v>8051</v>
      </c>
      <c r="L80" s="163">
        <f t="shared" si="34"/>
        <v>184177</v>
      </c>
      <c r="M80" s="164">
        <f>H80/H$8</f>
        <v>7.4098687499244784E-3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400640</v>
      </c>
      <c r="F81" s="163">
        <v>583552</v>
      </c>
      <c r="G81" s="163">
        <v>1408725</v>
      </c>
      <c r="H81" s="163">
        <v>1385394</v>
      </c>
      <c r="I81" s="164">
        <f>IFERROR(H81/G81-1,"-")</f>
        <v>-1.6561784592450612E-2</v>
      </c>
      <c r="J81" s="165">
        <f t="shared" si="32"/>
        <v>2.4579522763578274</v>
      </c>
      <c r="K81" s="163">
        <f t="shared" si="33"/>
        <v>-23331</v>
      </c>
      <c r="L81" s="163">
        <f t="shared" si="34"/>
        <v>984754</v>
      </c>
      <c r="M81" s="164">
        <f>H81/H$8</f>
        <v>4.0144801250353412E-2</v>
      </c>
      <c r="N81" s="79"/>
    </row>
    <row r="82" spans="1:14" x14ac:dyDescent="0.25">
      <c r="A82" s="1"/>
      <c r="B82" s="157" t="s">
        <v>107</v>
      </c>
      <c r="C82" s="158">
        <v>3891573</v>
      </c>
      <c r="D82" s="158">
        <v>3621125</v>
      </c>
      <c r="E82" s="158">
        <v>1074464</v>
      </c>
      <c r="F82" s="158">
        <v>1201900</v>
      </c>
      <c r="G82" s="158">
        <v>2696005</v>
      </c>
      <c r="H82" s="158">
        <v>3482219</v>
      </c>
      <c r="I82" s="159">
        <f>IFERROR(H82/G82-1,"-")</f>
        <v>0.2916218627190974</v>
      </c>
      <c r="J82" s="160">
        <f t="shared" si="32"/>
        <v>2.2408894109062749</v>
      </c>
      <c r="K82" s="158">
        <f t="shared" si="33"/>
        <v>786214</v>
      </c>
      <c r="L82" s="158">
        <f t="shared" si="34"/>
        <v>2407755</v>
      </c>
      <c r="M82" s="159">
        <f>H82/H$8</f>
        <v>0.10090486147998649</v>
      </c>
      <c r="N82" s="79"/>
    </row>
    <row r="83" spans="1:14" s="56" customFormat="1" x14ac:dyDescent="0.25">
      <c r="B83" s="162" t="s">
        <v>110</v>
      </c>
      <c r="C83" s="163">
        <v>522391</v>
      </c>
      <c r="D83" s="163">
        <v>574884</v>
      </c>
      <c r="E83" s="163">
        <v>163077</v>
      </c>
      <c r="F83" s="163">
        <v>114301</v>
      </c>
      <c r="G83" s="163">
        <v>504044</v>
      </c>
      <c r="H83" s="163">
        <v>666541</v>
      </c>
      <c r="I83" s="164">
        <f t="shared" ref="I83:I90" si="35">IFERROR(H83/G83-1,"-")</f>
        <v>0.32238653768321823</v>
      </c>
      <c r="J83" s="165">
        <f t="shared" si="32"/>
        <v>3.087277789019911</v>
      </c>
      <c r="K83" s="163">
        <f t="shared" si="33"/>
        <v>162497</v>
      </c>
      <c r="L83" s="163">
        <f t="shared" si="34"/>
        <v>503464</v>
      </c>
      <c r="M83" s="164">
        <f t="shared" ref="M83:M90" si="36">H83/H$8</f>
        <v>1.9314473695000712E-2</v>
      </c>
      <c r="N83" s="166"/>
    </row>
    <row r="84" spans="1:14" s="56" customFormat="1" x14ac:dyDescent="0.25">
      <c r="B84" s="162" t="s">
        <v>113</v>
      </c>
      <c r="C84" s="163">
        <v>1872405</v>
      </c>
      <c r="D84" s="163">
        <v>1562789</v>
      </c>
      <c r="E84" s="163">
        <v>445011</v>
      </c>
      <c r="F84" s="163">
        <v>478237</v>
      </c>
      <c r="G84" s="163">
        <v>1014024</v>
      </c>
      <c r="H84" s="163">
        <v>1210830</v>
      </c>
      <c r="I84" s="164">
        <f t="shared" si="35"/>
        <v>0.1940841636884334</v>
      </c>
      <c r="J84" s="165">
        <f t="shared" si="32"/>
        <v>1.720899033956464</v>
      </c>
      <c r="K84" s="163">
        <f t="shared" si="33"/>
        <v>196806</v>
      </c>
      <c r="L84" s="163">
        <f t="shared" si="34"/>
        <v>765819</v>
      </c>
      <c r="M84" s="164">
        <f t="shared" si="36"/>
        <v>3.5086430068244433E-2</v>
      </c>
      <c r="N84" s="166"/>
    </row>
    <row r="85" spans="1:14" x14ac:dyDescent="0.25">
      <c r="A85" s="1"/>
      <c r="B85" s="162" t="s">
        <v>116</v>
      </c>
      <c r="C85" s="163">
        <v>154431</v>
      </c>
      <c r="D85" s="163">
        <v>173660</v>
      </c>
      <c r="E85" s="163">
        <v>48969</v>
      </c>
      <c r="F85" s="163">
        <v>105849</v>
      </c>
      <c r="G85" s="163">
        <v>179405</v>
      </c>
      <c r="H85" s="163">
        <v>275311</v>
      </c>
      <c r="I85" s="164">
        <f t="shared" si="35"/>
        <v>0.53457818901368404</v>
      </c>
      <c r="J85" s="165">
        <f t="shared" si="32"/>
        <v>4.6221487063244089</v>
      </c>
      <c r="K85" s="163">
        <f t="shared" si="33"/>
        <v>95906</v>
      </c>
      <c r="L85" s="163">
        <f t="shared" si="34"/>
        <v>226342</v>
      </c>
      <c r="M85" s="164">
        <f t="shared" si="36"/>
        <v>7.9777344041016846E-3</v>
      </c>
      <c r="N85" s="79"/>
    </row>
    <row r="86" spans="1:14" x14ac:dyDescent="0.25">
      <c r="A86" s="1"/>
      <c r="B86" s="162" t="s">
        <v>123</v>
      </c>
      <c r="C86" s="163">
        <v>97884</v>
      </c>
      <c r="D86" s="163">
        <v>75235</v>
      </c>
      <c r="E86" s="163">
        <v>15102</v>
      </c>
      <c r="F86" s="163">
        <v>38224</v>
      </c>
      <c r="G86" s="163">
        <v>75513</v>
      </c>
      <c r="H86" s="163">
        <v>90350</v>
      </c>
      <c r="I86" s="164">
        <f t="shared" si="35"/>
        <v>0.19648272482883744</v>
      </c>
      <c r="J86" s="165">
        <f t="shared" si="32"/>
        <v>4.9826513044629852</v>
      </c>
      <c r="K86" s="163">
        <f t="shared" si="33"/>
        <v>14837</v>
      </c>
      <c r="L86" s="163">
        <f t="shared" si="34"/>
        <v>75248</v>
      </c>
      <c r="M86" s="164">
        <f t="shared" si="36"/>
        <v>2.6180875570194695E-3</v>
      </c>
      <c r="N86" s="79"/>
    </row>
    <row r="87" spans="1:14" x14ac:dyDescent="0.25">
      <c r="A87" s="1"/>
      <c r="B87" s="162" t="s">
        <v>119</v>
      </c>
      <c r="C87" s="163">
        <v>56194</v>
      </c>
      <c r="D87" s="163">
        <v>46816</v>
      </c>
      <c r="E87" s="163">
        <v>14962</v>
      </c>
      <c r="F87" s="163">
        <v>33300</v>
      </c>
      <c r="G87" s="163">
        <v>33738</v>
      </c>
      <c r="H87" s="163">
        <v>45567</v>
      </c>
      <c r="I87" s="164">
        <f t="shared" si="35"/>
        <v>0.35061355148497242</v>
      </c>
      <c r="J87" s="165">
        <f t="shared" si="32"/>
        <v>2.0455153054404493</v>
      </c>
      <c r="K87" s="163">
        <f t="shared" si="33"/>
        <v>11829</v>
      </c>
      <c r="L87" s="163">
        <f t="shared" si="34"/>
        <v>30605</v>
      </c>
      <c r="M87" s="164">
        <f t="shared" si="36"/>
        <v>1.3204028302236431E-3</v>
      </c>
      <c r="N87" s="79"/>
    </row>
    <row r="88" spans="1:14" x14ac:dyDescent="0.25">
      <c r="A88" s="1"/>
      <c r="B88" s="162" t="s">
        <v>128</v>
      </c>
      <c r="C88" s="163">
        <v>69026</v>
      </c>
      <c r="D88" s="163">
        <v>74813</v>
      </c>
      <c r="E88" s="163">
        <v>30460</v>
      </c>
      <c r="F88" s="163">
        <v>20871</v>
      </c>
      <c r="G88" s="163">
        <v>63463</v>
      </c>
      <c r="H88" s="163">
        <v>74935</v>
      </c>
      <c r="I88" s="164">
        <f t="shared" si="35"/>
        <v>0.18076674597797138</v>
      </c>
      <c r="J88" s="165">
        <f t="shared" si="32"/>
        <v>1.4601116217990806</v>
      </c>
      <c r="K88" s="163">
        <f t="shared" si="33"/>
        <v>11472</v>
      </c>
      <c r="L88" s="163">
        <f t="shared" si="34"/>
        <v>44475</v>
      </c>
      <c r="M88" s="164">
        <f t="shared" si="36"/>
        <v>2.1714044392391139E-3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50030</v>
      </c>
      <c r="F89" s="163">
        <v>22441</v>
      </c>
      <c r="G89" s="163">
        <v>59972</v>
      </c>
      <c r="H89" s="163">
        <v>81697</v>
      </c>
      <c r="I89" s="164">
        <f t="shared" si="35"/>
        <v>0.36225238444607477</v>
      </c>
      <c r="J89" s="165">
        <f t="shared" si="32"/>
        <v>0.63296022386568063</v>
      </c>
      <c r="K89" s="163">
        <f t="shared" si="33"/>
        <v>21725</v>
      </c>
      <c r="L89" s="163">
        <f t="shared" si="34"/>
        <v>31667</v>
      </c>
      <c r="M89" s="164">
        <f t="shared" si="36"/>
        <v>2.3673480813040356E-3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995831</v>
      </c>
      <c r="D90" s="169">
        <f t="shared" si="37"/>
        <v>1000183</v>
      </c>
      <c r="E90" s="169">
        <f t="shared" si="37"/>
        <v>306853</v>
      </c>
      <c r="F90" s="169">
        <f t="shared" si="37"/>
        <v>388677</v>
      </c>
      <c r="G90" s="169">
        <f t="shared" si="37"/>
        <v>765846</v>
      </c>
      <c r="H90" s="169">
        <f t="shared" si="37"/>
        <v>1036988</v>
      </c>
      <c r="I90" s="170">
        <f t="shared" si="35"/>
        <v>0.35404245762202846</v>
      </c>
      <c r="J90" s="171">
        <f t="shared" si="32"/>
        <v>2.379429238104239</v>
      </c>
      <c r="K90" s="169">
        <f>H90-G90</f>
        <v>271142</v>
      </c>
      <c r="L90" s="169">
        <f t="shared" si="34"/>
        <v>730135</v>
      </c>
      <c r="M90" s="170">
        <f t="shared" si="36"/>
        <v>3.0048980404853411E-2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6">
        <v>138985</v>
      </c>
      <c r="D92" s="176">
        <v>136126</v>
      </c>
      <c r="E92" s="176">
        <v>59047</v>
      </c>
      <c r="F92" s="176">
        <v>83402</v>
      </c>
      <c r="G92" s="176">
        <v>137757</v>
      </c>
      <c r="H92" s="176">
        <v>148334</v>
      </c>
      <c r="I92" s="177">
        <f>IFERROR(H92/G92-1,"-")</f>
        <v>7.6780127325653202E-2</v>
      </c>
      <c r="J92" s="177">
        <f>IFERROR(H92/E92-1,"-")</f>
        <v>1.512134401409047</v>
      </c>
      <c r="K92" s="176">
        <f>H92-G92</f>
        <v>10577</v>
      </c>
      <c r="L92" s="176">
        <f>H92-E92</f>
        <v>89287</v>
      </c>
      <c r="M92" s="177">
        <f>H92/H$8</f>
        <v>4.2982999411502595E-3</v>
      </c>
      <c r="N92" s="79"/>
    </row>
    <row r="93" spans="1:14" x14ac:dyDescent="0.25">
      <c r="A93" s="1" t="s">
        <v>96</v>
      </c>
      <c r="B93" s="157" t="s">
        <v>97</v>
      </c>
      <c r="C93" s="158">
        <v>71206</v>
      </c>
      <c r="D93" s="158">
        <v>72932</v>
      </c>
      <c r="E93" s="158">
        <v>31800</v>
      </c>
      <c r="F93" s="158">
        <v>42063</v>
      </c>
      <c r="G93" s="158">
        <v>70951</v>
      </c>
      <c r="H93" s="158">
        <v>72432</v>
      </c>
      <c r="I93" s="159">
        <f>IFERROR(H93/G93-1,"-")</f>
        <v>2.0873560626347709E-2</v>
      </c>
      <c r="J93" s="160">
        <f t="shared" ref="J93:J104" si="38">IFERROR(H93/E93-1,"-")</f>
        <v>1.277735849056604</v>
      </c>
      <c r="K93" s="158">
        <f t="shared" ref="K93:K103" si="39">H93-G93</f>
        <v>1481</v>
      </c>
      <c r="L93" s="158">
        <f t="shared" ref="L93:L104" si="40">H93-E93</f>
        <v>40632</v>
      </c>
      <c r="M93" s="159">
        <f>H93/H$8</f>
        <v>2.0988745758719891E-3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15549</v>
      </c>
      <c r="F94" s="163">
        <v>20037</v>
      </c>
      <c r="G94" s="163">
        <v>30228</v>
      </c>
      <c r="H94" s="163">
        <v>19606</v>
      </c>
      <c r="I94" s="164">
        <f>IFERROR(H94/G94-1,"-")</f>
        <v>-0.3513960566362313</v>
      </c>
      <c r="J94" s="165">
        <f t="shared" si="38"/>
        <v>0.2609171007781852</v>
      </c>
      <c r="K94" s="163">
        <f t="shared" si="39"/>
        <v>-10622</v>
      </c>
      <c r="L94" s="163">
        <f t="shared" si="40"/>
        <v>4057</v>
      </c>
      <c r="M94" s="164">
        <f>H94/H$8</f>
        <v>5.6812644873186185E-4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16251</v>
      </c>
      <c r="F95" s="163">
        <v>22026</v>
      </c>
      <c r="G95" s="163">
        <v>40723</v>
      </c>
      <c r="H95" s="163">
        <v>52826</v>
      </c>
      <c r="I95" s="164">
        <f>IFERROR(H95/G95-1,"-")</f>
        <v>0.29720305478476527</v>
      </c>
      <c r="J95" s="165">
        <f t="shared" si="38"/>
        <v>2.2506307304165896</v>
      </c>
      <c r="K95" s="163">
        <f t="shared" si="39"/>
        <v>12103</v>
      </c>
      <c r="L95" s="163">
        <f t="shared" si="40"/>
        <v>36575</v>
      </c>
      <c r="M95" s="164">
        <f>H95/H$8</f>
        <v>1.5307481271401272E-3</v>
      </c>
      <c r="N95" s="79"/>
    </row>
    <row r="96" spans="1:14" x14ac:dyDescent="0.25">
      <c r="A96" s="1"/>
      <c r="B96" s="157" t="s">
        <v>107</v>
      </c>
      <c r="C96" s="158">
        <v>67779</v>
      </c>
      <c r="D96" s="158">
        <v>63194</v>
      </c>
      <c r="E96" s="158">
        <v>27247</v>
      </c>
      <c r="F96" s="158">
        <v>41339</v>
      </c>
      <c r="G96" s="158">
        <v>66806</v>
      </c>
      <c r="H96" s="158">
        <v>75902</v>
      </c>
      <c r="I96" s="159">
        <f>IFERROR(H96/G96-1,"-")</f>
        <v>0.13615543514055628</v>
      </c>
      <c r="J96" s="160">
        <f t="shared" si="38"/>
        <v>1.7857011781113519</v>
      </c>
      <c r="K96" s="158">
        <f t="shared" si="39"/>
        <v>9096</v>
      </c>
      <c r="L96" s="158">
        <f t="shared" si="40"/>
        <v>48655</v>
      </c>
      <c r="M96" s="159">
        <f>H96/H$8</f>
        <v>2.1994253652782708E-3</v>
      </c>
      <c r="N96" s="79"/>
    </row>
    <row r="97" spans="1:14" s="56" customFormat="1" x14ac:dyDescent="0.25">
      <c r="B97" s="162" t="s">
        <v>110</v>
      </c>
      <c r="C97" s="163">
        <v>7133</v>
      </c>
      <c r="D97" s="163">
        <v>8082</v>
      </c>
      <c r="E97" s="163">
        <v>5019</v>
      </c>
      <c r="F97" s="163">
        <v>3494</v>
      </c>
      <c r="G97" s="163">
        <v>9249</v>
      </c>
      <c r="H97" s="163">
        <v>11177</v>
      </c>
      <c r="I97" s="164">
        <f t="shared" ref="I97:I104" si="41">IFERROR(H97/G97-1,"-")</f>
        <v>0.20845496810465991</v>
      </c>
      <c r="J97" s="165">
        <f t="shared" si="38"/>
        <v>1.226937636979478</v>
      </c>
      <c r="K97" s="163">
        <f t="shared" si="39"/>
        <v>1928</v>
      </c>
      <c r="L97" s="163">
        <f t="shared" si="40"/>
        <v>6158</v>
      </c>
      <c r="M97" s="164">
        <f t="shared" ref="M97:M104" si="42">H97/H$8</f>
        <v>3.2387785971008977E-4</v>
      </c>
      <c r="N97" s="166"/>
    </row>
    <row r="98" spans="1:14" s="56" customFormat="1" x14ac:dyDescent="0.25">
      <c r="B98" s="162" t="s">
        <v>113</v>
      </c>
      <c r="C98" s="163">
        <v>25629</v>
      </c>
      <c r="D98" s="163">
        <v>21366</v>
      </c>
      <c r="E98" s="163">
        <v>7473</v>
      </c>
      <c r="F98" s="163">
        <v>15393</v>
      </c>
      <c r="G98" s="163">
        <v>21050</v>
      </c>
      <c r="H98" s="163">
        <v>22639</v>
      </c>
      <c r="I98" s="164">
        <f t="shared" si="41"/>
        <v>7.5486935866983407E-2</v>
      </c>
      <c r="J98" s="165">
        <f t="shared" si="38"/>
        <v>2.0294393148668539</v>
      </c>
      <c r="K98" s="163">
        <f t="shared" si="39"/>
        <v>1589</v>
      </c>
      <c r="L98" s="163">
        <f t="shared" si="40"/>
        <v>15166</v>
      </c>
      <c r="M98" s="164">
        <f t="shared" si="42"/>
        <v>6.5601421365095479E-4</v>
      </c>
      <c r="N98" s="166"/>
    </row>
    <row r="99" spans="1:14" x14ac:dyDescent="0.25">
      <c r="A99" s="1"/>
      <c r="B99" s="162" t="s">
        <v>116</v>
      </c>
      <c r="C99" s="163">
        <v>8499</v>
      </c>
      <c r="D99" s="163">
        <v>8657</v>
      </c>
      <c r="E99" s="163">
        <v>4658</v>
      </c>
      <c r="F99" s="163">
        <v>7148</v>
      </c>
      <c r="G99" s="163">
        <v>7881</v>
      </c>
      <c r="H99" s="163">
        <v>8902</v>
      </c>
      <c r="I99" s="164">
        <f t="shared" si="41"/>
        <v>0.12955208729856627</v>
      </c>
      <c r="J99" s="165">
        <f t="shared" si="38"/>
        <v>0.91112065264061837</v>
      </c>
      <c r="K99" s="163">
        <f t="shared" si="39"/>
        <v>1021</v>
      </c>
      <c r="L99" s="163">
        <f t="shared" si="40"/>
        <v>4244</v>
      </c>
      <c r="M99" s="164">
        <f t="shared" si="42"/>
        <v>2.5795479172758515E-4</v>
      </c>
      <c r="N99" s="79"/>
    </row>
    <row r="100" spans="1:14" x14ac:dyDescent="0.25">
      <c r="A100" s="1"/>
      <c r="B100" s="162" t="s">
        <v>123</v>
      </c>
      <c r="C100" s="163">
        <v>2168</v>
      </c>
      <c r="D100" s="163">
        <v>2390</v>
      </c>
      <c r="E100" s="163">
        <v>940</v>
      </c>
      <c r="F100" s="163">
        <v>1385</v>
      </c>
      <c r="G100" s="163">
        <v>4981</v>
      </c>
      <c r="H100" s="163">
        <v>3623</v>
      </c>
      <c r="I100" s="164">
        <f t="shared" si="41"/>
        <v>-0.27263601686408356</v>
      </c>
      <c r="J100" s="165">
        <f t="shared" si="38"/>
        <v>2.8542553191489364</v>
      </c>
      <c r="K100" s="163">
        <f t="shared" si="39"/>
        <v>-1358</v>
      </c>
      <c r="L100" s="163">
        <f t="shared" si="40"/>
        <v>2683</v>
      </c>
      <c r="M100" s="164">
        <f t="shared" si="42"/>
        <v>1.0498429683543484E-4</v>
      </c>
      <c r="N100" s="79"/>
    </row>
    <row r="101" spans="1:14" x14ac:dyDescent="0.25">
      <c r="A101" s="1"/>
      <c r="B101" s="162" t="s">
        <v>119</v>
      </c>
      <c r="C101" s="163">
        <v>1567</v>
      </c>
      <c r="D101" s="163">
        <v>1298</v>
      </c>
      <c r="E101" s="163">
        <v>788</v>
      </c>
      <c r="F101" s="163">
        <v>1315</v>
      </c>
      <c r="G101" s="163">
        <v>1892</v>
      </c>
      <c r="H101" s="163">
        <v>1812</v>
      </c>
      <c r="I101" s="164">
        <f t="shared" si="41"/>
        <v>-4.228329809725162E-2</v>
      </c>
      <c r="J101" s="165">
        <f t="shared" si="38"/>
        <v>1.2994923857868019</v>
      </c>
      <c r="K101" s="163">
        <f t="shared" si="39"/>
        <v>-80</v>
      </c>
      <c r="L101" s="163">
        <f t="shared" si="40"/>
        <v>1024</v>
      </c>
      <c r="M101" s="164">
        <f t="shared" si="42"/>
        <v>5.2506637004087203E-5</v>
      </c>
      <c r="N101" s="79"/>
    </row>
    <row r="102" spans="1:14" x14ac:dyDescent="0.25">
      <c r="A102" s="1"/>
      <c r="B102" s="162" t="s">
        <v>128</v>
      </c>
      <c r="C102" s="163">
        <v>439</v>
      </c>
      <c r="D102" s="163">
        <v>444</v>
      </c>
      <c r="E102" s="163">
        <v>599</v>
      </c>
      <c r="F102" s="163">
        <v>275</v>
      </c>
      <c r="G102" s="163">
        <v>817</v>
      </c>
      <c r="H102" s="163">
        <v>420</v>
      </c>
      <c r="I102" s="164">
        <f t="shared" si="41"/>
        <v>-0.48592411260709911</v>
      </c>
      <c r="J102" s="165">
        <f t="shared" si="38"/>
        <v>-0.29883138564273792</v>
      </c>
      <c r="K102" s="163">
        <f t="shared" si="39"/>
        <v>-397</v>
      </c>
      <c r="L102" s="163">
        <f t="shared" si="40"/>
        <v>-179</v>
      </c>
      <c r="M102" s="164">
        <f t="shared" si="42"/>
        <v>1.2170412550616238E-5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259</v>
      </c>
      <c r="F103" s="163">
        <v>259</v>
      </c>
      <c r="G103" s="163">
        <v>385</v>
      </c>
      <c r="H103" s="163">
        <v>950</v>
      </c>
      <c r="I103" s="164">
        <f t="shared" si="41"/>
        <v>1.4675324675324677</v>
      </c>
      <c r="J103" s="165">
        <f t="shared" si="38"/>
        <v>2.6679536679536682</v>
      </c>
      <c r="K103" s="163">
        <f t="shared" si="39"/>
        <v>565</v>
      </c>
      <c r="L103" s="163">
        <f t="shared" si="40"/>
        <v>691</v>
      </c>
      <c r="M103" s="164">
        <f t="shared" si="42"/>
        <v>2.752831410258435E-5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21186</v>
      </c>
      <c r="D104" s="169">
        <f t="shared" si="43"/>
        <v>20258</v>
      </c>
      <c r="E104" s="169">
        <f t="shared" si="43"/>
        <v>7511</v>
      </c>
      <c r="F104" s="169">
        <f t="shared" si="43"/>
        <v>12070</v>
      </c>
      <c r="G104" s="169">
        <f t="shared" si="43"/>
        <v>20551</v>
      </c>
      <c r="H104" s="169">
        <f t="shared" si="43"/>
        <v>26379</v>
      </c>
      <c r="I104" s="170">
        <f t="shared" si="41"/>
        <v>0.28358717337355843</v>
      </c>
      <c r="J104" s="171">
        <f t="shared" si="38"/>
        <v>2.5120489948076155</v>
      </c>
      <c r="K104" s="169">
        <f>H104-G104</f>
        <v>5828</v>
      </c>
      <c r="L104" s="169">
        <f t="shared" si="40"/>
        <v>18868</v>
      </c>
      <c r="M104" s="170">
        <f t="shared" si="42"/>
        <v>7.6438883969691851E-4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6">
        <v>1066591</v>
      </c>
      <c r="D106" s="176">
        <v>1055815</v>
      </c>
      <c r="E106" s="176">
        <v>442013</v>
      </c>
      <c r="F106" s="176">
        <v>749212</v>
      </c>
      <c r="G106" s="176">
        <v>1316064</v>
      </c>
      <c r="H106" s="176">
        <v>1447168</v>
      </c>
      <c r="I106" s="177">
        <f>IFERROR(H106/G106-1,"-")</f>
        <v>9.9618255647141885E-2</v>
      </c>
      <c r="J106" s="177">
        <f>IFERROR(H106/E106-1,"-")</f>
        <v>2.2740394513283544</v>
      </c>
      <c r="K106" s="176">
        <f>H106-G106</f>
        <v>131104</v>
      </c>
      <c r="L106" s="176">
        <f>H106-E106</f>
        <v>1005155</v>
      </c>
      <c r="M106" s="177">
        <f>H106/H$8</f>
        <v>4.1934837119167144E-2</v>
      </c>
      <c r="N106" s="79"/>
    </row>
    <row r="107" spans="1:14" x14ac:dyDescent="0.25">
      <c r="A107" s="1" t="s">
        <v>96</v>
      </c>
      <c r="B107" s="157" t="s">
        <v>97</v>
      </c>
      <c r="C107" s="158">
        <v>150928</v>
      </c>
      <c r="D107" s="158">
        <v>162637</v>
      </c>
      <c r="E107" s="158">
        <v>125264</v>
      </c>
      <c r="F107" s="158">
        <v>199003</v>
      </c>
      <c r="G107" s="158">
        <v>220579</v>
      </c>
      <c r="H107" s="158">
        <v>219096</v>
      </c>
      <c r="I107" s="159">
        <f>IFERROR(H107/G107-1,"-")</f>
        <v>-6.7232148119268365E-3</v>
      </c>
      <c r="J107" s="160">
        <f t="shared" ref="J107:J118" si="44">IFERROR(H107/E107-1,"-")</f>
        <v>0.7490739558053392</v>
      </c>
      <c r="K107" s="158">
        <f t="shared" ref="K107:K117" si="45">H107-G107</f>
        <v>-1483</v>
      </c>
      <c r="L107" s="158">
        <f t="shared" ref="L107:L118" si="46">H107-E107</f>
        <v>93832</v>
      </c>
      <c r="M107" s="159">
        <f>H107/H$8</f>
        <v>6.3487826385471794E-3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16702</v>
      </c>
      <c r="F108" s="163">
        <v>106031</v>
      </c>
      <c r="G108" s="163">
        <v>75504</v>
      </c>
      <c r="H108" s="163">
        <v>57419</v>
      </c>
      <c r="I108" s="164">
        <f>IFERROR(H108/G108-1,"-")</f>
        <v>-0.23952373384191561</v>
      </c>
      <c r="J108" s="165">
        <f t="shared" si="44"/>
        <v>2.4378517542809246</v>
      </c>
      <c r="K108" s="163">
        <f t="shared" si="45"/>
        <v>-18085</v>
      </c>
      <c r="L108" s="163">
        <f t="shared" si="46"/>
        <v>40717</v>
      </c>
      <c r="M108" s="164">
        <f>H108/H$8</f>
        <v>1.6638402815329376E-3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108562</v>
      </c>
      <c r="F109" s="163">
        <v>92972</v>
      </c>
      <c r="G109" s="163">
        <v>145075</v>
      </c>
      <c r="H109" s="163">
        <v>161677</v>
      </c>
      <c r="I109" s="164">
        <f>IFERROR(H109/G109-1,"-")</f>
        <v>0.11443735998621407</v>
      </c>
      <c r="J109" s="165">
        <f t="shared" si="44"/>
        <v>0.48925959359628601</v>
      </c>
      <c r="K109" s="163">
        <f t="shared" si="45"/>
        <v>16602</v>
      </c>
      <c r="L109" s="163">
        <f t="shared" si="46"/>
        <v>53115</v>
      </c>
      <c r="M109" s="164">
        <f>H109/H$8</f>
        <v>4.6849423570142421E-3</v>
      </c>
      <c r="N109" s="79"/>
    </row>
    <row r="110" spans="1:14" x14ac:dyDescent="0.25">
      <c r="A110" s="1"/>
      <c r="B110" s="157" t="s">
        <v>107</v>
      </c>
      <c r="C110" s="158">
        <v>915663</v>
      </c>
      <c r="D110" s="158">
        <v>893178</v>
      </c>
      <c r="E110" s="158">
        <v>316749</v>
      </c>
      <c r="F110" s="158">
        <v>550209</v>
      </c>
      <c r="G110" s="158">
        <v>1095485</v>
      </c>
      <c r="H110" s="158">
        <v>1228072</v>
      </c>
      <c r="I110" s="159">
        <f>IFERROR(H110/G110-1,"-")</f>
        <v>0.12103041118773872</v>
      </c>
      <c r="J110" s="160">
        <f t="shared" si="44"/>
        <v>2.8771140556086996</v>
      </c>
      <c r="K110" s="158">
        <f t="shared" si="45"/>
        <v>132587</v>
      </c>
      <c r="L110" s="158">
        <f t="shared" si="46"/>
        <v>911323</v>
      </c>
      <c r="M110" s="159">
        <f>H110/H$8</f>
        <v>3.5586054480619966E-2</v>
      </c>
      <c r="N110" s="79"/>
    </row>
    <row r="111" spans="1:14" s="56" customFormat="1" x14ac:dyDescent="0.25">
      <c r="B111" s="162" t="s">
        <v>110</v>
      </c>
      <c r="C111" s="163">
        <v>501490</v>
      </c>
      <c r="D111" s="163">
        <v>476582</v>
      </c>
      <c r="E111" s="163">
        <v>181253</v>
      </c>
      <c r="F111" s="163">
        <v>251557</v>
      </c>
      <c r="G111" s="163">
        <v>673877</v>
      </c>
      <c r="H111" s="163">
        <v>775590</v>
      </c>
      <c r="I111" s="164">
        <f t="shared" ref="I111:I118" si="47">IFERROR(H111/G111-1,"-")</f>
        <v>0.15093704043913059</v>
      </c>
      <c r="J111" s="165">
        <f t="shared" si="44"/>
        <v>3.2790464157834629</v>
      </c>
      <c r="K111" s="163">
        <f t="shared" si="45"/>
        <v>101713</v>
      </c>
      <c r="L111" s="163">
        <f t="shared" si="46"/>
        <v>594337</v>
      </c>
      <c r="M111" s="164">
        <f t="shared" ref="M111:M118" si="48">H111/H$8</f>
        <v>2.2474405405077259E-2</v>
      </c>
      <c r="N111" s="166"/>
    </row>
    <row r="112" spans="1:14" s="56" customFormat="1" x14ac:dyDescent="0.25">
      <c r="B112" s="162" t="s">
        <v>113</v>
      </c>
      <c r="C112" s="163">
        <v>114306</v>
      </c>
      <c r="D112" s="163">
        <v>91753</v>
      </c>
      <c r="E112" s="163">
        <v>22554</v>
      </c>
      <c r="F112" s="163">
        <v>57079</v>
      </c>
      <c r="G112" s="163">
        <v>45927</v>
      </c>
      <c r="H112" s="163">
        <v>60304</v>
      </c>
      <c r="I112" s="164">
        <f t="shared" si="47"/>
        <v>0.31304025954231718</v>
      </c>
      <c r="J112" s="165">
        <f t="shared" si="44"/>
        <v>1.6737607519730426</v>
      </c>
      <c r="K112" s="163">
        <f t="shared" si="45"/>
        <v>14377</v>
      </c>
      <c r="L112" s="163">
        <f t="shared" si="46"/>
        <v>37750</v>
      </c>
      <c r="M112" s="164">
        <f t="shared" si="48"/>
        <v>1.7474394248865753E-3</v>
      </c>
      <c r="N112" s="166"/>
    </row>
    <row r="113" spans="1:14" x14ac:dyDescent="0.25">
      <c r="A113" s="1"/>
      <c r="B113" s="162" t="s">
        <v>116</v>
      </c>
      <c r="C113" s="163">
        <v>102904</v>
      </c>
      <c r="D113" s="163">
        <v>92528</v>
      </c>
      <c r="E113" s="163">
        <v>13883</v>
      </c>
      <c r="F113" s="163">
        <v>67210</v>
      </c>
      <c r="G113" s="163">
        <v>65652</v>
      </c>
      <c r="H113" s="163">
        <v>76293</v>
      </c>
      <c r="I113" s="164">
        <f t="shared" si="47"/>
        <v>0.16208188630963272</v>
      </c>
      <c r="J113" s="165">
        <f t="shared" si="44"/>
        <v>4.4954260606497156</v>
      </c>
      <c r="K113" s="163">
        <f t="shared" si="45"/>
        <v>10641</v>
      </c>
      <c r="L113" s="163">
        <f t="shared" si="46"/>
        <v>62410</v>
      </c>
      <c r="M113" s="164">
        <f t="shared" si="48"/>
        <v>2.2107554398194396E-3</v>
      </c>
      <c r="N113" s="79"/>
    </row>
    <row r="114" spans="1:14" x14ac:dyDescent="0.25">
      <c r="A114" s="1"/>
      <c r="B114" s="162" t="s">
        <v>123</v>
      </c>
      <c r="C114" s="163">
        <v>16800</v>
      </c>
      <c r="D114" s="163">
        <v>18644</v>
      </c>
      <c r="E114" s="163">
        <v>9005</v>
      </c>
      <c r="F114" s="163">
        <v>29461</v>
      </c>
      <c r="G114" s="163">
        <v>41263</v>
      </c>
      <c r="H114" s="163">
        <v>42135</v>
      </c>
      <c r="I114" s="164">
        <f t="shared" si="47"/>
        <v>2.113273392627768E-2</v>
      </c>
      <c r="J114" s="165">
        <f t="shared" si="44"/>
        <v>3.6790671848972796</v>
      </c>
      <c r="K114" s="163">
        <f t="shared" si="45"/>
        <v>872</v>
      </c>
      <c r="L114" s="163">
        <f t="shared" si="46"/>
        <v>33130</v>
      </c>
      <c r="M114" s="164">
        <f t="shared" si="48"/>
        <v>1.2209531733814649E-3</v>
      </c>
      <c r="N114" s="79"/>
    </row>
    <row r="115" spans="1:14" x14ac:dyDescent="0.25">
      <c r="A115" s="1"/>
      <c r="B115" s="162" t="s">
        <v>119</v>
      </c>
      <c r="C115" s="163">
        <v>28295</v>
      </c>
      <c r="D115" s="163">
        <v>29965</v>
      </c>
      <c r="E115" s="163">
        <v>19818</v>
      </c>
      <c r="F115" s="163">
        <v>36897</v>
      </c>
      <c r="G115" s="163">
        <v>41249</v>
      </c>
      <c r="H115" s="163">
        <v>42266</v>
      </c>
      <c r="I115" s="164">
        <f t="shared" si="47"/>
        <v>2.4655143154985515E-2</v>
      </c>
      <c r="J115" s="165">
        <f t="shared" si="44"/>
        <v>1.1327076395196287</v>
      </c>
      <c r="K115" s="163">
        <f t="shared" si="45"/>
        <v>1017</v>
      </c>
      <c r="L115" s="163">
        <f t="shared" si="46"/>
        <v>22448</v>
      </c>
      <c r="M115" s="164">
        <f t="shared" si="48"/>
        <v>1.2247491830103476E-3</v>
      </c>
      <c r="N115" s="79"/>
    </row>
    <row r="116" spans="1:14" x14ac:dyDescent="0.25">
      <c r="A116" s="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2314</v>
      </c>
      <c r="G116" s="163">
        <v>11983</v>
      </c>
      <c r="H116" s="163">
        <v>11780</v>
      </c>
      <c r="I116" s="164">
        <f t="shared" si="47"/>
        <v>-1.6940665943419808E-2</v>
      </c>
      <c r="J116" s="165">
        <f t="shared" si="44"/>
        <v>4.0277422108408025</v>
      </c>
      <c r="K116" s="163">
        <f t="shared" si="45"/>
        <v>-203</v>
      </c>
      <c r="L116" s="163">
        <f t="shared" si="46"/>
        <v>9437</v>
      </c>
      <c r="M116" s="164">
        <f t="shared" si="48"/>
        <v>3.4135109487204592E-4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3610</v>
      </c>
      <c r="G117" s="163">
        <v>7507</v>
      </c>
      <c r="H117" s="163">
        <v>7656</v>
      </c>
      <c r="I117" s="164">
        <f t="shared" si="47"/>
        <v>1.9848141734381208E-2</v>
      </c>
      <c r="J117" s="165">
        <f t="shared" si="44"/>
        <v>5.0782322261872181E-2</v>
      </c>
      <c r="K117" s="163">
        <f t="shared" si="45"/>
        <v>149</v>
      </c>
      <c r="L117" s="163">
        <f t="shared" si="46"/>
        <v>370</v>
      </c>
      <c r="M117" s="164">
        <f t="shared" si="48"/>
        <v>2.2184923449409031E-4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134857</v>
      </c>
      <c r="D118" s="169">
        <f t="shared" si="49"/>
        <v>164336</v>
      </c>
      <c r="E118" s="169">
        <f t="shared" si="49"/>
        <v>60607</v>
      </c>
      <c r="F118" s="169">
        <f t="shared" si="49"/>
        <v>102081</v>
      </c>
      <c r="G118" s="169">
        <f t="shared" si="49"/>
        <v>208027</v>
      </c>
      <c r="H118" s="169">
        <f t="shared" si="49"/>
        <v>212048</v>
      </c>
      <c r="I118" s="170">
        <f t="shared" si="47"/>
        <v>1.9329221687569342E-2</v>
      </c>
      <c r="J118" s="171">
        <f t="shared" si="44"/>
        <v>2.4987377695645718</v>
      </c>
      <c r="K118" s="169">
        <f>H118-G118</f>
        <v>4021</v>
      </c>
      <c r="L118" s="169">
        <f t="shared" si="46"/>
        <v>151441</v>
      </c>
      <c r="M118" s="170">
        <f t="shared" si="48"/>
        <v>6.1445515250787433E-3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6">
        <v>535197</v>
      </c>
      <c r="D120" s="176">
        <v>503437</v>
      </c>
      <c r="E120" s="176">
        <v>216673</v>
      </c>
      <c r="F120" s="176">
        <v>359169</v>
      </c>
      <c r="G120" s="176">
        <v>543499</v>
      </c>
      <c r="H120" s="176">
        <v>576462</v>
      </c>
      <c r="I120" s="177">
        <f>IFERROR(H120/G120-1,"-")</f>
        <v>6.0649605611049928E-2</v>
      </c>
      <c r="J120" s="177">
        <f>IFERROR(H120/E120-1,"-")</f>
        <v>1.6605160772223582</v>
      </c>
      <c r="K120" s="176">
        <f>H120-G120</f>
        <v>32963</v>
      </c>
      <c r="L120" s="176">
        <f>H120-E120</f>
        <v>359789</v>
      </c>
      <c r="M120" s="177">
        <f>H120/H$8</f>
        <v>1.6704238951793661E-2</v>
      </c>
      <c r="N120" s="79"/>
    </row>
    <row r="121" spans="1:14" x14ac:dyDescent="0.25">
      <c r="A121" s="1" t="s">
        <v>96</v>
      </c>
      <c r="B121" s="157" t="s">
        <v>97</v>
      </c>
      <c r="C121" s="158">
        <v>266568</v>
      </c>
      <c r="D121" s="158">
        <v>235408</v>
      </c>
      <c r="E121" s="158">
        <v>116562</v>
      </c>
      <c r="F121" s="158">
        <v>206631</v>
      </c>
      <c r="G121" s="158">
        <v>271944</v>
      </c>
      <c r="H121" s="158">
        <v>302350</v>
      </c>
      <c r="I121" s="159">
        <f>IFERROR(H121/G121-1,"-")</f>
        <v>0.11180978436736977</v>
      </c>
      <c r="J121" s="160">
        <f t="shared" ref="J121:J132" si="50">IFERROR(H121/E121-1,"-")</f>
        <v>1.5938985261062784</v>
      </c>
      <c r="K121" s="158">
        <f t="shared" ref="K121:K131" si="51">H121-G121</f>
        <v>30406</v>
      </c>
      <c r="L121" s="158">
        <f t="shared" ref="L121:L132" si="52">H121-E121</f>
        <v>185788</v>
      </c>
      <c r="M121" s="159">
        <f>H121/H$8</f>
        <v>8.7612481778067131E-3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45374</v>
      </c>
      <c r="F122" s="163">
        <v>96469</v>
      </c>
      <c r="G122" s="163">
        <v>128559</v>
      </c>
      <c r="H122" s="163">
        <v>120954</v>
      </c>
      <c r="I122" s="164">
        <f>IFERROR(H122/G122-1,"-")</f>
        <v>-5.9155718386110667E-2</v>
      </c>
      <c r="J122" s="165">
        <f t="shared" si="50"/>
        <v>1.6657116410279014</v>
      </c>
      <c r="K122" s="163">
        <f t="shared" si="51"/>
        <v>-7605</v>
      </c>
      <c r="L122" s="163">
        <f t="shared" si="52"/>
        <v>75580</v>
      </c>
      <c r="M122" s="164">
        <f>H122/H$8</f>
        <v>3.5049049515410392E-3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71188</v>
      </c>
      <c r="F123" s="163">
        <v>110162</v>
      </c>
      <c r="G123" s="163">
        <v>143385</v>
      </c>
      <c r="H123" s="163">
        <v>181396</v>
      </c>
      <c r="I123" s="164">
        <f>IFERROR(H123/G123-1,"-")</f>
        <v>0.26509746486731522</v>
      </c>
      <c r="J123" s="165">
        <f t="shared" si="50"/>
        <v>1.548126088666629</v>
      </c>
      <c r="K123" s="163">
        <f t="shared" si="51"/>
        <v>38011</v>
      </c>
      <c r="L123" s="163">
        <f t="shared" si="52"/>
        <v>110208</v>
      </c>
      <c r="M123" s="164">
        <f>H123/H$8</f>
        <v>5.2563432262656747E-3</v>
      </c>
      <c r="N123" s="79"/>
    </row>
    <row r="124" spans="1:14" x14ac:dyDescent="0.25">
      <c r="A124" s="1"/>
      <c r="B124" s="157" t="s">
        <v>107</v>
      </c>
      <c r="C124" s="158">
        <v>268629</v>
      </c>
      <c r="D124" s="158">
        <v>268029</v>
      </c>
      <c r="E124" s="158">
        <v>100111</v>
      </c>
      <c r="F124" s="158">
        <v>152538</v>
      </c>
      <c r="G124" s="158">
        <v>271555</v>
      </c>
      <c r="H124" s="158">
        <v>274112</v>
      </c>
      <c r="I124" s="159">
        <f>IFERROR(H124/G124-1,"-")</f>
        <v>9.4161403767192287E-3</v>
      </c>
      <c r="J124" s="160">
        <f t="shared" si="50"/>
        <v>1.7380807303892678</v>
      </c>
      <c r="K124" s="158">
        <f t="shared" si="51"/>
        <v>2557</v>
      </c>
      <c r="L124" s="158">
        <f t="shared" si="52"/>
        <v>174001</v>
      </c>
      <c r="M124" s="159">
        <f>H124/H$8</f>
        <v>7.9429907739869479E-3</v>
      </c>
      <c r="N124" s="79"/>
    </row>
    <row r="125" spans="1:14" s="56" customFormat="1" x14ac:dyDescent="0.25">
      <c r="B125" s="162" t="s">
        <v>110</v>
      </c>
      <c r="C125" s="163">
        <v>36190</v>
      </c>
      <c r="D125" s="163">
        <v>33000</v>
      </c>
      <c r="E125" s="163">
        <v>11431</v>
      </c>
      <c r="F125" s="163">
        <v>11117</v>
      </c>
      <c r="G125" s="163">
        <v>33351</v>
      </c>
      <c r="H125" s="163">
        <v>40267</v>
      </c>
      <c r="I125" s="164">
        <f t="shared" ref="I125:I132" si="53">IFERROR(H125/G125-1,"-")</f>
        <v>0.2073700938502594</v>
      </c>
      <c r="J125" s="165">
        <f t="shared" si="50"/>
        <v>2.5226139445367859</v>
      </c>
      <c r="K125" s="163">
        <f t="shared" si="51"/>
        <v>6916</v>
      </c>
      <c r="L125" s="163">
        <f t="shared" si="52"/>
        <v>28836</v>
      </c>
      <c r="M125" s="164">
        <f t="shared" ref="M125:M132" si="54">H125/H$8</f>
        <v>1.1668238147039621E-3</v>
      </c>
      <c r="N125" s="166"/>
    </row>
    <row r="126" spans="1:14" s="56" customFormat="1" x14ac:dyDescent="0.25">
      <c r="B126" s="162" t="s">
        <v>113</v>
      </c>
      <c r="C126" s="163">
        <v>35550</v>
      </c>
      <c r="D126" s="163">
        <v>30865</v>
      </c>
      <c r="E126" s="163">
        <v>11548</v>
      </c>
      <c r="F126" s="163">
        <v>23428</v>
      </c>
      <c r="G126" s="163">
        <v>34791</v>
      </c>
      <c r="H126" s="163">
        <v>43445</v>
      </c>
      <c r="I126" s="164">
        <f t="shared" si="53"/>
        <v>0.24874249087407674</v>
      </c>
      <c r="J126" s="165">
        <f t="shared" si="50"/>
        <v>2.7621233113959125</v>
      </c>
      <c r="K126" s="163">
        <f t="shared" si="51"/>
        <v>8654</v>
      </c>
      <c r="L126" s="163">
        <f t="shared" si="52"/>
        <v>31897</v>
      </c>
      <c r="M126" s="164">
        <f t="shared" si="54"/>
        <v>1.2589132696702917E-3</v>
      </c>
      <c r="N126" s="166"/>
    </row>
    <row r="127" spans="1:14" x14ac:dyDescent="0.25">
      <c r="A127" s="1"/>
      <c r="B127" s="162" t="s">
        <v>116</v>
      </c>
      <c r="C127" s="163">
        <v>18689</v>
      </c>
      <c r="D127" s="163">
        <v>20310</v>
      </c>
      <c r="E127" s="163">
        <v>7014</v>
      </c>
      <c r="F127" s="163">
        <v>18250</v>
      </c>
      <c r="G127" s="163">
        <v>23874</v>
      </c>
      <c r="H127" s="163">
        <v>26737</v>
      </c>
      <c r="I127" s="164">
        <f t="shared" si="53"/>
        <v>0.11992125324620928</v>
      </c>
      <c r="J127" s="165">
        <f t="shared" si="50"/>
        <v>2.8119475335044197</v>
      </c>
      <c r="K127" s="163">
        <f t="shared" si="51"/>
        <v>2863</v>
      </c>
      <c r="L127" s="163">
        <f t="shared" si="52"/>
        <v>19723</v>
      </c>
      <c r="M127" s="164">
        <f t="shared" si="54"/>
        <v>7.7476266753768184E-4</v>
      </c>
      <c r="N127" s="79"/>
    </row>
    <row r="128" spans="1:14" x14ac:dyDescent="0.25">
      <c r="A128" s="1"/>
      <c r="B128" s="162" t="s">
        <v>123</v>
      </c>
      <c r="C128" s="163">
        <v>4857</v>
      </c>
      <c r="D128" s="163">
        <v>4930</v>
      </c>
      <c r="E128" s="163">
        <v>1882</v>
      </c>
      <c r="F128" s="163">
        <v>3678</v>
      </c>
      <c r="G128" s="163">
        <v>6463</v>
      </c>
      <c r="H128" s="163">
        <v>7383</v>
      </c>
      <c r="I128" s="164">
        <f t="shared" si="53"/>
        <v>0.14234875444839856</v>
      </c>
      <c r="J128" s="165">
        <f t="shared" si="50"/>
        <v>2.9229543039319874</v>
      </c>
      <c r="K128" s="163">
        <f t="shared" si="51"/>
        <v>920</v>
      </c>
      <c r="L128" s="163">
        <f t="shared" si="52"/>
        <v>5501</v>
      </c>
      <c r="M128" s="164">
        <f t="shared" si="54"/>
        <v>2.1393846633618974E-4</v>
      </c>
      <c r="N128" s="79"/>
    </row>
    <row r="129" spans="1:14" x14ac:dyDescent="0.25">
      <c r="A129" s="1"/>
      <c r="B129" s="162" t="s">
        <v>119</v>
      </c>
      <c r="C129" s="163">
        <v>5017</v>
      </c>
      <c r="D129" s="163">
        <v>3923</v>
      </c>
      <c r="E129" s="163">
        <v>1919</v>
      </c>
      <c r="F129" s="163">
        <v>3450</v>
      </c>
      <c r="G129" s="163">
        <v>4851</v>
      </c>
      <c r="H129" s="163">
        <v>5958</v>
      </c>
      <c r="I129" s="164">
        <f t="shared" si="53"/>
        <v>0.22820037105751401</v>
      </c>
      <c r="J129" s="165">
        <f t="shared" si="50"/>
        <v>2.1047420531526835</v>
      </c>
      <c r="K129" s="163">
        <f t="shared" si="51"/>
        <v>1107</v>
      </c>
      <c r="L129" s="163">
        <f t="shared" si="52"/>
        <v>4039</v>
      </c>
      <c r="M129" s="164">
        <f t="shared" si="54"/>
        <v>1.7264599518231321E-4</v>
      </c>
      <c r="N129" s="79"/>
    </row>
    <row r="130" spans="1:14" x14ac:dyDescent="0.25">
      <c r="A130" s="1"/>
      <c r="B130" s="162" t="s">
        <v>128</v>
      </c>
      <c r="C130" s="163">
        <v>4529</v>
      </c>
      <c r="D130" s="163">
        <v>4303</v>
      </c>
      <c r="E130" s="163">
        <v>1701</v>
      </c>
      <c r="F130" s="163">
        <v>1442</v>
      </c>
      <c r="G130" s="163">
        <v>2747</v>
      </c>
      <c r="H130" s="163">
        <v>3505</v>
      </c>
      <c r="I130" s="164">
        <f t="shared" si="53"/>
        <v>0.27593738623953401</v>
      </c>
      <c r="J130" s="165">
        <f t="shared" si="50"/>
        <v>1.0605526161081715</v>
      </c>
      <c r="K130" s="163">
        <f t="shared" si="51"/>
        <v>758</v>
      </c>
      <c r="L130" s="163">
        <f t="shared" si="52"/>
        <v>1804</v>
      </c>
      <c r="M130" s="164">
        <f t="shared" si="54"/>
        <v>1.0156499045216647E-4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2155</v>
      </c>
      <c r="F131" s="163">
        <v>2010</v>
      </c>
      <c r="G131" s="163">
        <v>4022</v>
      </c>
      <c r="H131" s="163">
        <v>4912</v>
      </c>
      <c r="I131" s="164">
        <f t="shared" si="53"/>
        <v>0.22128294380905023</v>
      </c>
      <c r="J131" s="165">
        <f t="shared" si="50"/>
        <v>1.2793503480278421</v>
      </c>
      <c r="K131" s="163">
        <f t="shared" si="51"/>
        <v>890</v>
      </c>
      <c r="L131" s="163">
        <f t="shared" si="52"/>
        <v>2757</v>
      </c>
      <c r="M131" s="164">
        <f t="shared" si="54"/>
        <v>1.4233587249673087E-4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155874</v>
      </c>
      <c r="D132" s="169">
        <f t="shared" si="55"/>
        <v>164819</v>
      </c>
      <c r="E132" s="169">
        <f t="shared" si="55"/>
        <v>62461</v>
      </c>
      <c r="F132" s="169">
        <f t="shared" si="55"/>
        <v>89163</v>
      </c>
      <c r="G132" s="169">
        <f t="shared" si="55"/>
        <v>161456</v>
      </c>
      <c r="H132" s="169">
        <f t="shared" si="55"/>
        <v>141905</v>
      </c>
      <c r="I132" s="170">
        <f t="shared" si="53"/>
        <v>-0.12109181448815776</v>
      </c>
      <c r="J132" s="171">
        <f t="shared" si="50"/>
        <v>1.2718976641424247</v>
      </c>
      <c r="K132" s="169">
        <f>H132-G132</f>
        <v>-19551</v>
      </c>
      <c r="L132" s="169">
        <f t="shared" si="52"/>
        <v>79444</v>
      </c>
      <c r="M132" s="170">
        <f t="shared" si="54"/>
        <v>4.1120056976076125E-3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6">
        <v>2070855</v>
      </c>
      <c r="D134" s="176">
        <v>1856756</v>
      </c>
      <c r="E134" s="176">
        <v>610766</v>
      </c>
      <c r="F134" s="176">
        <v>774989</v>
      </c>
      <c r="G134" s="176">
        <v>1753117</v>
      </c>
      <c r="H134" s="176">
        <v>1886738</v>
      </c>
      <c r="I134" s="177">
        <f>IFERROR(H134/G134-1,"-")</f>
        <v>7.6219100037247856E-2</v>
      </c>
      <c r="J134" s="177">
        <f>IFERROR(H134/E134-1,"-")</f>
        <v>2.0891339727489742</v>
      </c>
      <c r="K134" s="176">
        <f>H134-G134</f>
        <v>133621</v>
      </c>
      <c r="L134" s="176">
        <f>H134-E134</f>
        <v>1275972</v>
      </c>
      <c r="M134" s="177">
        <f>H134/H$8</f>
        <v>5.4672332940296622E-2</v>
      </c>
      <c r="N134" s="79"/>
    </row>
    <row r="135" spans="1:14" x14ac:dyDescent="0.25">
      <c r="A135" s="1" t="s">
        <v>96</v>
      </c>
      <c r="B135" s="157" t="s">
        <v>97</v>
      </c>
      <c r="C135" s="158">
        <v>212961</v>
      </c>
      <c r="D135" s="158">
        <v>192906</v>
      </c>
      <c r="E135" s="158">
        <v>77176</v>
      </c>
      <c r="F135" s="158">
        <v>141993</v>
      </c>
      <c r="G135" s="158">
        <v>105219</v>
      </c>
      <c r="H135" s="158">
        <v>114083</v>
      </c>
      <c r="I135" s="159">
        <f>IFERROR(H135/G135-1,"-")</f>
        <v>8.4243340081163964E-2</v>
      </c>
      <c r="J135" s="160">
        <f t="shared" ref="J135:J146" si="56">IFERROR(H135/E135-1,"-")</f>
        <v>0.47821861718669023</v>
      </c>
      <c r="K135" s="158">
        <f t="shared" ref="K135:K145" si="57">H135-G135</f>
        <v>8864</v>
      </c>
      <c r="L135" s="158">
        <f t="shared" ref="L135:L146" si="58">H135-E135</f>
        <v>36907</v>
      </c>
      <c r="M135" s="159">
        <f>H135/H$8</f>
        <v>3.3058027976475058E-3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51058</v>
      </c>
      <c r="F136" s="163">
        <v>86437</v>
      </c>
      <c r="G136" s="163">
        <v>57546</v>
      </c>
      <c r="H136" s="163">
        <v>60090</v>
      </c>
      <c r="I136" s="164">
        <f>IFERROR(H136/G136-1,"-")</f>
        <v>4.4208111771452341E-2</v>
      </c>
      <c r="J136" s="165">
        <f t="shared" si="56"/>
        <v>0.1768968623917897</v>
      </c>
      <c r="K136" s="163">
        <f t="shared" si="57"/>
        <v>2544</v>
      </c>
      <c r="L136" s="163">
        <f t="shared" si="58"/>
        <v>9032</v>
      </c>
      <c r="M136" s="164">
        <f>H136/H$8</f>
        <v>1.741238309920309E-3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26118</v>
      </c>
      <c r="F137" s="163">
        <v>55556</v>
      </c>
      <c r="G137" s="163">
        <v>47673</v>
      </c>
      <c r="H137" s="163">
        <v>53993</v>
      </c>
      <c r="I137" s="164">
        <f>IFERROR(H137/G137-1,"-")</f>
        <v>0.132569798418392</v>
      </c>
      <c r="J137" s="165">
        <f t="shared" si="56"/>
        <v>1.0672716134466653</v>
      </c>
      <c r="K137" s="163">
        <f t="shared" si="57"/>
        <v>6320</v>
      </c>
      <c r="L137" s="163">
        <f t="shared" si="58"/>
        <v>27875</v>
      </c>
      <c r="M137" s="164">
        <f>H137/H$8</f>
        <v>1.5645644877271966E-3</v>
      </c>
      <c r="N137" s="79"/>
    </row>
    <row r="138" spans="1:14" x14ac:dyDescent="0.25">
      <c r="A138" s="1"/>
      <c r="B138" s="157" t="s">
        <v>107</v>
      </c>
      <c r="C138" s="158">
        <v>1857894</v>
      </c>
      <c r="D138" s="158">
        <v>1663850</v>
      </c>
      <c r="E138" s="158">
        <v>533590</v>
      </c>
      <c r="F138" s="158">
        <v>632996</v>
      </c>
      <c r="G138" s="158">
        <v>1647898</v>
      </c>
      <c r="H138" s="158">
        <v>1772655</v>
      </c>
      <c r="I138" s="159">
        <f>IFERROR(H138/G138-1,"-")</f>
        <v>7.5706748840037363E-2</v>
      </c>
      <c r="J138" s="160">
        <f t="shared" si="56"/>
        <v>2.3221293502501923</v>
      </c>
      <c r="K138" s="158">
        <f t="shared" si="57"/>
        <v>124757</v>
      </c>
      <c r="L138" s="158">
        <f t="shared" si="58"/>
        <v>1239065</v>
      </c>
      <c r="M138" s="159">
        <f>H138/H$8</f>
        <v>5.1366530142649115E-2</v>
      </c>
      <c r="N138" s="79"/>
    </row>
    <row r="139" spans="1:14" s="56" customFormat="1" x14ac:dyDescent="0.25">
      <c r="B139" s="162" t="s">
        <v>110</v>
      </c>
      <c r="C139" s="163">
        <v>1012432</v>
      </c>
      <c r="D139" s="163">
        <v>847716</v>
      </c>
      <c r="E139" s="163">
        <v>226701</v>
      </c>
      <c r="F139" s="163">
        <v>182984</v>
      </c>
      <c r="G139" s="163">
        <v>740061</v>
      </c>
      <c r="H139" s="163">
        <v>745732</v>
      </c>
      <c r="I139" s="164">
        <f t="shared" ref="I139:I146" si="59">IFERROR(H139/G139-1,"-")</f>
        <v>7.6628818435238166E-3</v>
      </c>
      <c r="J139" s="165">
        <f t="shared" si="56"/>
        <v>2.2894958557747871</v>
      </c>
      <c r="K139" s="163">
        <f t="shared" si="57"/>
        <v>5671</v>
      </c>
      <c r="L139" s="163">
        <f t="shared" si="58"/>
        <v>519031</v>
      </c>
      <c r="M139" s="164">
        <f t="shared" ref="M139:M146" si="60">H139/H$8</f>
        <v>2.1609204981419401E-2</v>
      </c>
      <c r="N139" s="166"/>
    </row>
    <row r="140" spans="1:14" s="56" customFormat="1" x14ac:dyDescent="0.25">
      <c r="B140" s="162" t="s">
        <v>113</v>
      </c>
      <c r="C140" s="163">
        <v>127265</v>
      </c>
      <c r="D140" s="163">
        <v>113771</v>
      </c>
      <c r="E140" s="163">
        <v>45672</v>
      </c>
      <c r="F140" s="163">
        <v>69325</v>
      </c>
      <c r="G140" s="163">
        <v>132461</v>
      </c>
      <c r="H140" s="163">
        <v>181229</v>
      </c>
      <c r="I140" s="164">
        <f t="shared" si="59"/>
        <v>0.36816874400767019</v>
      </c>
      <c r="J140" s="165">
        <f t="shared" si="56"/>
        <v>2.9680548257137853</v>
      </c>
      <c r="K140" s="163">
        <f t="shared" si="57"/>
        <v>48768</v>
      </c>
      <c r="L140" s="163">
        <f t="shared" si="58"/>
        <v>135557</v>
      </c>
      <c r="M140" s="164">
        <f t="shared" si="60"/>
        <v>5.2515040384181677E-3</v>
      </c>
      <c r="N140" s="166"/>
    </row>
    <row r="141" spans="1:14" x14ac:dyDescent="0.25">
      <c r="A141" s="1"/>
      <c r="B141" s="162" t="s">
        <v>116</v>
      </c>
      <c r="C141" s="163">
        <v>159535</v>
      </c>
      <c r="D141" s="163">
        <v>132722</v>
      </c>
      <c r="E141" s="163">
        <v>42455</v>
      </c>
      <c r="F141" s="163">
        <v>94016</v>
      </c>
      <c r="G141" s="163">
        <v>171222</v>
      </c>
      <c r="H141" s="163">
        <v>162316</v>
      </c>
      <c r="I141" s="164">
        <f t="shared" si="59"/>
        <v>-5.2014343951127806E-2</v>
      </c>
      <c r="J141" s="165">
        <f t="shared" si="56"/>
        <v>2.8232481450948064</v>
      </c>
      <c r="K141" s="163">
        <f t="shared" si="57"/>
        <v>-8906</v>
      </c>
      <c r="L141" s="163">
        <f t="shared" si="58"/>
        <v>119861</v>
      </c>
      <c r="M141" s="164">
        <f t="shared" si="60"/>
        <v>4.7034587703948224E-3</v>
      </c>
      <c r="N141" s="79"/>
    </row>
    <row r="142" spans="1:14" x14ac:dyDescent="0.25">
      <c r="A142" s="1"/>
      <c r="B142" s="162" t="s">
        <v>123</v>
      </c>
      <c r="C142" s="163">
        <v>37533</v>
      </c>
      <c r="D142" s="163">
        <v>38846</v>
      </c>
      <c r="E142" s="163">
        <v>8958</v>
      </c>
      <c r="F142" s="163">
        <v>22357</v>
      </c>
      <c r="G142" s="163">
        <v>60881</v>
      </c>
      <c r="H142" s="163">
        <v>78552</v>
      </c>
      <c r="I142" s="164">
        <f t="shared" si="59"/>
        <v>0.29025475928450595</v>
      </c>
      <c r="J142" s="165">
        <f t="shared" si="56"/>
        <v>7.7689216342933687</v>
      </c>
      <c r="K142" s="163">
        <f t="shared" si="57"/>
        <v>17671</v>
      </c>
      <c r="L142" s="163">
        <f t="shared" si="58"/>
        <v>69594</v>
      </c>
      <c r="M142" s="164">
        <f t="shared" si="60"/>
        <v>2.2762148730381114E-3</v>
      </c>
      <c r="N142" s="79"/>
    </row>
    <row r="143" spans="1:14" x14ac:dyDescent="0.25">
      <c r="A143" s="1"/>
      <c r="B143" s="162" t="s">
        <v>119</v>
      </c>
      <c r="C143" s="163">
        <v>39264</v>
      </c>
      <c r="D143" s="163">
        <v>39195</v>
      </c>
      <c r="E143" s="163">
        <v>12571</v>
      </c>
      <c r="F143" s="163">
        <v>20808</v>
      </c>
      <c r="G143" s="163">
        <v>32138</v>
      </c>
      <c r="H143" s="163">
        <v>40929</v>
      </c>
      <c r="I143" s="164">
        <f t="shared" si="59"/>
        <v>0.27353911257701169</v>
      </c>
      <c r="J143" s="165">
        <f t="shared" si="56"/>
        <v>2.2558269031898814</v>
      </c>
      <c r="K143" s="163">
        <f t="shared" si="57"/>
        <v>8791</v>
      </c>
      <c r="L143" s="163">
        <f t="shared" si="58"/>
        <v>28358</v>
      </c>
      <c r="M143" s="164">
        <f t="shared" si="60"/>
        <v>1.1860067030575524E-3</v>
      </c>
      <c r="N143" s="79"/>
    </row>
    <row r="144" spans="1:14" x14ac:dyDescent="0.25">
      <c r="A144" s="1"/>
      <c r="B144" s="162" t="s">
        <v>128</v>
      </c>
      <c r="C144" s="163">
        <v>17025</v>
      </c>
      <c r="D144" s="163">
        <v>18681</v>
      </c>
      <c r="E144" s="163">
        <v>15372</v>
      </c>
      <c r="F144" s="163">
        <v>9958</v>
      </c>
      <c r="G144" s="163">
        <v>24691</v>
      </c>
      <c r="H144" s="163">
        <v>28155</v>
      </c>
      <c r="I144" s="164">
        <f t="shared" si="59"/>
        <v>0.14029403426349685</v>
      </c>
      <c r="J144" s="165">
        <f t="shared" si="56"/>
        <v>0.83157689305230287</v>
      </c>
      <c r="K144" s="163">
        <f t="shared" si="57"/>
        <v>3464</v>
      </c>
      <c r="L144" s="163">
        <f t="shared" si="58"/>
        <v>12783</v>
      </c>
      <c r="M144" s="164">
        <f t="shared" si="60"/>
        <v>8.1585229848238144E-4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29519</v>
      </c>
      <c r="F145" s="163">
        <v>6358</v>
      </c>
      <c r="G145" s="163">
        <v>14264</v>
      </c>
      <c r="H145" s="163">
        <v>21375</v>
      </c>
      <c r="I145" s="164">
        <f t="shared" si="59"/>
        <v>0.49852776219854178</v>
      </c>
      <c r="J145" s="165">
        <f t="shared" si="56"/>
        <v>-0.27589010467834274</v>
      </c>
      <c r="K145" s="163">
        <f t="shared" si="57"/>
        <v>7111</v>
      </c>
      <c r="L145" s="163">
        <f t="shared" si="58"/>
        <v>-8144</v>
      </c>
      <c r="M145" s="164">
        <f t="shared" si="60"/>
        <v>6.1938706730814788E-4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387552</v>
      </c>
      <c r="D146" s="169">
        <f t="shared" si="61"/>
        <v>425037</v>
      </c>
      <c r="E146" s="169">
        <f t="shared" si="61"/>
        <v>152342</v>
      </c>
      <c r="F146" s="169">
        <f t="shared" si="61"/>
        <v>227190</v>
      </c>
      <c r="G146" s="169">
        <f t="shared" si="61"/>
        <v>472180</v>
      </c>
      <c r="H146" s="169">
        <f t="shared" si="61"/>
        <v>514367</v>
      </c>
      <c r="I146" s="170">
        <f t="shared" si="59"/>
        <v>8.9345164979456992E-2</v>
      </c>
      <c r="J146" s="171">
        <f t="shared" si="56"/>
        <v>2.3763965288626907</v>
      </c>
      <c r="K146" s="169">
        <f>H146-G146</f>
        <v>42187</v>
      </c>
      <c r="L146" s="169">
        <f t="shared" si="58"/>
        <v>362025</v>
      </c>
      <c r="M146" s="170">
        <f t="shared" si="60"/>
        <v>1.4904901410530531E-2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6">
        <v>791792</v>
      </c>
      <c r="D148" s="176">
        <v>721244</v>
      </c>
      <c r="E148" s="176">
        <v>235241</v>
      </c>
      <c r="F148" s="176">
        <v>320278</v>
      </c>
      <c r="G148" s="176">
        <v>622441</v>
      </c>
      <c r="H148" s="176">
        <v>781085</v>
      </c>
      <c r="I148" s="177">
        <f>IFERROR(H148/G148-1,"-")</f>
        <v>0.25487395592513984</v>
      </c>
      <c r="J148" s="177">
        <f>IFERROR(H148/E148-1,"-")</f>
        <v>2.3203608214554436</v>
      </c>
      <c r="K148" s="176">
        <f>H148-G148</f>
        <v>158644</v>
      </c>
      <c r="L148" s="176">
        <f>H148-E148</f>
        <v>545844</v>
      </c>
      <c r="M148" s="177">
        <f>H148/H$8</f>
        <v>2.2633634969281155E-2</v>
      </c>
      <c r="N148" s="79"/>
    </row>
    <row r="149" spans="1:14" x14ac:dyDescent="0.25">
      <c r="A149" s="1" t="s">
        <v>96</v>
      </c>
      <c r="B149" s="157" t="s">
        <v>97</v>
      </c>
      <c r="C149" s="158">
        <v>267197</v>
      </c>
      <c r="D149" s="158">
        <v>261107</v>
      </c>
      <c r="E149" s="158">
        <v>90513</v>
      </c>
      <c r="F149" s="158">
        <v>118326</v>
      </c>
      <c r="G149" s="158">
        <v>251371</v>
      </c>
      <c r="H149" s="158">
        <v>299320</v>
      </c>
      <c r="I149" s="159">
        <f>IFERROR(H149/G149-1,"-")</f>
        <v>0.19074992739814856</v>
      </c>
      <c r="J149" s="160">
        <f t="shared" ref="J149:J160" si="62">IFERROR(H149/E149-1,"-")</f>
        <v>2.3069282865444745</v>
      </c>
      <c r="K149" s="158">
        <f t="shared" ref="K149:K159" si="63">H149-G149</f>
        <v>47949</v>
      </c>
      <c r="L149" s="158">
        <f t="shared" ref="L149:L160" si="64">H149-E149</f>
        <v>208807</v>
      </c>
      <c r="M149" s="159">
        <f>H149/H$8</f>
        <v>8.6734473444058397E-3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46140</v>
      </c>
      <c r="F150" s="163">
        <v>86621</v>
      </c>
      <c r="G150" s="163">
        <v>153781</v>
      </c>
      <c r="H150" s="163">
        <v>212501</v>
      </c>
      <c r="I150" s="164">
        <f>IFERROR(H150/G150-1,"-")</f>
        <v>0.38184170996416977</v>
      </c>
      <c r="J150" s="165">
        <f t="shared" si="62"/>
        <v>3.6055700043346341</v>
      </c>
      <c r="K150" s="163">
        <f t="shared" si="63"/>
        <v>58720</v>
      </c>
      <c r="L150" s="163">
        <f t="shared" si="64"/>
        <v>166361</v>
      </c>
      <c r="M150" s="164">
        <f>H150/H$8</f>
        <v>6.1576781843297648E-3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44373</v>
      </c>
      <c r="F151" s="163">
        <v>31705</v>
      </c>
      <c r="G151" s="163">
        <v>97590</v>
      </c>
      <c r="H151" s="163">
        <v>86819</v>
      </c>
      <c r="I151" s="164">
        <f>IFERROR(H151/G151-1,"-")</f>
        <v>-0.11036991495030224</v>
      </c>
      <c r="J151" s="165">
        <f t="shared" si="62"/>
        <v>0.95657269060013972</v>
      </c>
      <c r="K151" s="163">
        <f t="shared" si="63"/>
        <v>-10771</v>
      </c>
      <c r="L151" s="163">
        <f t="shared" si="64"/>
        <v>42446</v>
      </c>
      <c r="M151" s="164">
        <f>H151/H$8</f>
        <v>2.5157691600760745E-3</v>
      </c>
      <c r="N151" s="79"/>
    </row>
    <row r="152" spans="1:14" x14ac:dyDescent="0.25">
      <c r="A152" s="1"/>
      <c r="B152" s="157" t="s">
        <v>107</v>
      </c>
      <c r="C152" s="158">
        <v>524595</v>
      </c>
      <c r="D152" s="158">
        <v>460137</v>
      </c>
      <c r="E152" s="158">
        <v>144728</v>
      </c>
      <c r="F152" s="158">
        <v>201952</v>
      </c>
      <c r="G152" s="158">
        <v>371070</v>
      </c>
      <c r="H152" s="158">
        <v>481765</v>
      </c>
      <c r="I152" s="159">
        <f>IFERROR(H152/G152-1,"-")</f>
        <v>0.29831298676799523</v>
      </c>
      <c r="J152" s="160">
        <f t="shared" si="62"/>
        <v>2.3287615388867393</v>
      </c>
      <c r="K152" s="158">
        <f t="shared" si="63"/>
        <v>110695</v>
      </c>
      <c r="L152" s="158">
        <f t="shared" si="64"/>
        <v>337037</v>
      </c>
      <c r="M152" s="159">
        <f>H152/H$8</f>
        <v>1.3960187624875315E-2</v>
      </c>
      <c r="N152" s="79"/>
    </row>
    <row r="153" spans="1:14" s="56" customFormat="1" x14ac:dyDescent="0.25">
      <c r="B153" s="162" t="s">
        <v>110</v>
      </c>
      <c r="C153" s="163">
        <v>156082</v>
      </c>
      <c r="D153" s="163">
        <v>120718</v>
      </c>
      <c r="E153" s="163">
        <v>31890</v>
      </c>
      <c r="F153" s="163">
        <v>39412</v>
      </c>
      <c r="G153" s="163">
        <v>136400</v>
      </c>
      <c r="H153" s="163">
        <v>179243</v>
      </c>
      <c r="I153" s="164">
        <f t="shared" ref="I153:I160" si="65">IFERROR(H153/G153-1,"-")</f>
        <v>0.31409824046920831</v>
      </c>
      <c r="J153" s="165">
        <f t="shared" si="62"/>
        <v>4.6206647851991223</v>
      </c>
      <c r="K153" s="163">
        <f t="shared" si="63"/>
        <v>42843</v>
      </c>
      <c r="L153" s="163">
        <f t="shared" si="64"/>
        <v>147353</v>
      </c>
      <c r="M153" s="164">
        <f t="shared" ref="M153:M160" si="66">H153/H$8</f>
        <v>5.1939553733573963E-3</v>
      </c>
      <c r="N153" s="166"/>
    </row>
    <row r="154" spans="1:14" s="56" customFormat="1" x14ac:dyDescent="0.25">
      <c r="B154" s="162" t="s">
        <v>113</v>
      </c>
      <c r="C154" s="163">
        <v>185381</v>
      </c>
      <c r="D154" s="163">
        <v>154372</v>
      </c>
      <c r="E154" s="163">
        <v>49978</v>
      </c>
      <c r="F154" s="163">
        <v>69931</v>
      </c>
      <c r="G154" s="163">
        <v>98479</v>
      </c>
      <c r="H154" s="163">
        <v>105256</v>
      </c>
      <c r="I154" s="164">
        <f t="shared" si="65"/>
        <v>6.8816702037997945E-2</v>
      </c>
      <c r="J154" s="165">
        <f t="shared" si="62"/>
        <v>1.1060466605306334</v>
      </c>
      <c r="K154" s="163">
        <f t="shared" si="63"/>
        <v>6777</v>
      </c>
      <c r="L154" s="163">
        <f t="shared" si="64"/>
        <v>55278</v>
      </c>
      <c r="M154" s="164">
        <f t="shared" si="66"/>
        <v>3.0500212938753875E-3</v>
      </c>
      <c r="N154" s="166"/>
    </row>
    <row r="155" spans="1:14" x14ac:dyDescent="0.25">
      <c r="A155" s="1"/>
      <c r="B155" s="162" t="s">
        <v>116</v>
      </c>
      <c r="C155" s="163">
        <v>70665</v>
      </c>
      <c r="D155" s="163">
        <v>63972</v>
      </c>
      <c r="E155" s="163">
        <v>14033</v>
      </c>
      <c r="F155" s="163">
        <v>26362</v>
      </c>
      <c r="G155" s="163">
        <v>41410</v>
      </c>
      <c r="H155" s="163">
        <v>72199</v>
      </c>
      <c r="I155" s="164">
        <f t="shared" si="65"/>
        <v>0.74351605892296546</v>
      </c>
      <c r="J155" s="165">
        <f t="shared" si="62"/>
        <v>4.1449440604289887</v>
      </c>
      <c r="K155" s="163">
        <f t="shared" si="63"/>
        <v>30789</v>
      </c>
      <c r="L155" s="163">
        <f t="shared" si="64"/>
        <v>58166</v>
      </c>
      <c r="M155" s="164">
        <f t="shared" si="66"/>
        <v>2.0921228946236708E-3</v>
      </c>
      <c r="N155" s="79"/>
    </row>
    <row r="156" spans="1:14" x14ac:dyDescent="0.25">
      <c r="A156" s="1"/>
      <c r="B156" s="162" t="s">
        <v>123</v>
      </c>
      <c r="C156" s="163">
        <v>7417</v>
      </c>
      <c r="D156" s="163">
        <v>7808</v>
      </c>
      <c r="E156" s="163">
        <v>2588</v>
      </c>
      <c r="F156" s="163">
        <v>4562</v>
      </c>
      <c r="G156" s="163">
        <v>9484</v>
      </c>
      <c r="H156" s="163">
        <v>12559</v>
      </c>
      <c r="I156" s="164">
        <f t="shared" si="65"/>
        <v>0.32423028258118936</v>
      </c>
      <c r="J156" s="165">
        <f t="shared" si="62"/>
        <v>3.8527820710973728</v>
      </c>
      <c r="K156" s="163">
        <f t="shared" si="63"/>
        <v>3075</v>
      </c>
      <c r="L156" s="163">
        <f t="shared" si="64"/>
        <v>9971</v>
      </c>
      <c r="M156" s="164">
        <f t="shared" si="66"/>
        <v>3.6392431243616511E-4</v>
      </c>
      <c r="N156" s="79"/>
    </row>
    <row r="157" spans="1:14" x14ac:dyDescent="0.25">
      <c r="A157" s="1"/>
      <c r="B157" s="162" t="s">
        <v>119</v>
      </c>
      <c r="C157" s="163">
        <v>17321</v>
      </c>
      <c r="D157" s="163">
        <v>21924</v>
      </c>
      <c r="E157" s="163">
        <v>10906</v>
      </c>
      <c r="F157" s="163">
        <v>13772</v>
      </c>
      <c r="G157" s="163">
        <v>27289</v>
      </c>
      <c r="H157" s="163">
        <v>21390</v>
      </c>
      <c r="I157" s="164">
        <f t="shared" si="65"/>
        <v>-0.21616768661365382</v>
      </c>
      <c r="J157" s="165">
        <f t="shared" si="62"/>
        <v>0.96130570328259668</v>
      </c>
      <c r="K157" s="163">
        <f t="shared" si="63"/>
        <v>-5899</v>
      </c>
      <c r="L157" s="163">
        <f t="shared" si="64"/>
        <v>10484</v>
      </c>
      <c r="M157" s="164">
        <f t="shared" si="66"/>
        <v>6.1982172489924133E-4</v>
      </c>
      <c r="N157" s="79"/>
    </row>
    <row r="158" spans="1:14" x14ac:dyDescent="0.25">
      <c r="A158" s="1"/>
      <c r="B158" s="162" t="s">
        <v>128</v>
      </c>
      <c r="C158" s="163">
        <v>2280</v>
      </c>
      <c r="D158" s="163">
        <v>2951</v>
      </c>
      <c r="E158" s="163">
        <v>2836</v>
      </c>
      <c r="F158" s="163">
        <v>1823</v>
      </c>
      <c r="G158" s="163">
        <v>2563</v>
      </c>
      <c r="H158" s="163">
        <v>4469</v>
      </c>
      <c r="I158" s="164">
        <f t="shared" si="65"/>
        <v>0.74365977370269221</v>
      </c>
      <c r="J158" s="165">
        <f t="shared" si="62"/>
        <v>0.57581100141043717</v>
      </c>
      <c r="K158" s="163">
        <f t="shared" si="63"/>
        <v>1906</v>
      </c>
      <c r="L158" s="163">
        <f t="shared" si="64"/>
        <v>1633</v>
      </c>
      <c r="M158" s="164">
        <f t="shared" si="66"/>
        <v>1.2949898497310471E-4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3788</v>
      </c>
      <c r="F159" s="163">
        <v>2712</v>
      </c>
      <c r="G159" s="163">
        <v>4129</v>
      </c>
      <c r="H159" s="163">
        <v>6277</v>
      </c>
      <c r="I159" s="164">
        <f t="shared" si="65"/>
        <v>0.52022281424073635</v>
      </c>
      <c r="J159" s="165">
        <f t="shared" si="62"/>
        <v>0.65707497360084477</v>
      </c>
      <c r="K159" s="163">
        <f t="shared" si="63"/>
        <v>2148</v>
      </c>
      <c r="L159" s="163">
        <f t="shared" si="64"/>
        <v>2489</v>
      </c>
      <c r="M159" s="164">
        <f t="shared" si="66"/>
        <v>1.8188971328623365E-4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77667</v>
      </c>
      <c r="D160" s="169">
        <f t="shared" si="67"/>
        <v>81011</v>
      </c>
      <c r="E160" s="169">
        <f t="shared" si="67"/>
        <v>28709</v>
      </c>
      <c r="F160" s="169">
        <f t="shared" si="67"/>
        <v>43378</v>
      </c>
      <c r="G160" s="169">
        <f t="shared" si="67"/>
        <v>51316</v>
      </c>
      <c r="H160" s="169">
        <f t="shared" si="67"/>
        <v>80372</v>
      </c>
      <c r="I160" s="170">
        <f t="shared" si="65"/>
        <v>0.56621716423727486</v>
      </c>
      <c r="J160" s="171">
        <f t="shared" si="62"/>
        <v>1.7995402138702148</v>
      </c>
      <c r="K160" s="169">
        <f>H160-G160</f>
        <v>29056</v>
      </c>
      <c r="L160" s="169">
        <f t="shared" si="64"/>
        <v>51663</v>
      </c>
      <c r="M160" s="170">
        <f t="shared" si="66"/>
        <v>2.3289533274241151E-3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4F15-D479-4B23-AA31-D73B3CD61923}">
  <sheetPr>
    <tabColor theme="3" tint="0.39997558519241921"/>
  </sheetPr>
  <dimension ref="A4:A24"/>
  <sheetViews>
    <sheetView showGridLines="0" workbookViewId="0">
      <selection activeCell="N27" sqref="N27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ADD0-A5B9-4C8C-BF76-0454EC3AD390}">
  <sheetPr>
    <tabColor theme="4" tint="0.79998168889431442"/>
  </sheetPr>
  <dimension ref="A1:P290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238</v>
      </c>
      <c r="E1" t="s">
        <v>238</v>
      </c>
      <c r="G1" t="s">
        <v>238</v>
      </c>
    </row>
    <row r="4" spans="1:16" ht="48.75" customHeight="1" thickBot="1" x14ac:dyDescent="0.3">
      <c r="B4" s="270" t="s">
        <v>295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CONCATENATE("dif ",RIGHT(2019,2),"/",RIGHT(2018,2))</f>
        <v>dif 19/18</v>
      </c>
      <c r="E8" s="113" t="s">
        <v>69</v>
      </c>
      <c r="F8" s="112" t="str">
        <f>CONCATENATE("dif ",RIGHT(E7,2),"/",RIGHT(C7,2))</f>
        <v>dif 20/19</v>
      </c>
      <c r="G8" s="113" t="s">
        <v>69</v>
      </c>
      <c r="H8" s="112" t="str">
        <f>CONCATENATE("dif ",RIGHT(G7,2),"/",RIGHT(E7,2))</f>
        <v>dif 21/20</v>
      </c>
      <c r="I8" s="113" t="s">
        <v>69</v>
      </c>
      <c r="J8" s="112" t="str">
        <f>CONCATENATE("dif ",RIGHT(I7,2),"/",RIGHT(G7,2))</f>
        <v>dif 22/21</v>
      </c>
      <c r="K8" s="113" t="s">
        <v>69</v>
      </c>
      <c r="L8" s="112" t="str">
        <f>CONCATENATE("dif ",RIGHT(K7,2),"/",RIGHT(I7,2))</f>
        <v>dif 23/22</v>
      </c>
      <c r="M8" s="113" t="s">
        <v>69</v>
      </c>
      <c r="N8" s="112" t="str">
        <f>CONCATENATE("dif ",RIGHT(M7,2),"/",RIGHT(K7,2))</f>
        <v>dif 24/23</v>
      </c>
      <c r="O8" s="112" t="str">
        <f>CONCATENATE("dif ",RIGHT(M7,2),"/",RIGHT(C7,2))</f>
        <v>dif 24/19</v>
      </c>
    </row>
    <row r="9" spans="1:16" x14ac:dyDescent="0.25">
      <c r="A9" s="1" t="s">
        <v>70</v>
      </c>
      <c r="B9" s="114" t="s">
        <v>71</v>
      </c>
      <c r="C9" s="184">
        <v>7.9195542046605878</v>
      </c>
      <c r="D9" s="185">
        <v>-0.89372578009696202</v>
      </c>
      <c r="E9" s="184">
        <v>7.5032095478103749</v>
      </c>
      <c r="F9" s="185">
        <f t="shared" ref="F9:J21" si="0">IFERROR(E9-C9,"-")</f>
        <v>-0.41634465685021294</v>
      </c>
      <c r="G9" s="184">
        <v>4.2534147517274628</v>
      </c>
      <c r="H9" s="185">
        <f t="shared" si="0"/>
        <v>-3.2497947960829121</v>
      </c>
      <c r="I9" s="184">
        <v>7.3644056930375692</v>
      </c>
      <c r="J9" s="185">
        <f t="shared" si="0"/>
        <v>3.1109909413101065</v>
      </c>
      <c r="K9" s="184">
        <v>7.2885726989773234</v>
      </c>
      <c r="L9" s="185">
        <f t="shared" ref="L9:L21" si="1">IFERROR(K9-I9,"-")</f>
        <v>-7.5832994060245795E-2</v>
      </c>
      <c r="M9" s="184">
        <v>7.65598233995585</v>
      </c>
      <c r="N9" s="185">
        <f t="shared" ref="N9:N14" si="2">IFERROR(M9-K9,"-")</f>
        <v>0.36740964097852657</v>
      </c>
      <c r="O9" s="185">
        <f t="shared" ref="O9:O14" si="3">IFERROR(M9-C9,"-")</f>
        <v>-0.26357186470473781</v>
      </c>
    </row>
    <row r="10" spans="1:16" x14ac:dyDescent="0.25">
      <c r="A10" s="1" t="s">
        <v>72</v>
      </c>
      <c r="B10" s="114" t="s">
        <v>73</v>
      </c>
      <c r="C10" s="184">
        <v>7.5339957342766475</v>
      </c>
      <c r="D10" s="185">
        <v>-0.41846203759657286</v>
      </c>
      <c r="E10" s="184">
        <v>7.7170021872070702</v>
      </c>
      <c r="F10" s="185">
        <f t="shared" si="0"/>
        <v>0.18300645293042272</v>
      </c>
      <c r="G10" s="184">
        <v>3.6048685491723464</v>
      </c>
      <c r="H10" s="185">
        <f t="shared" si="0"/>
        <v>-4.1121336380347238</v>
      </c>
      <c r="I10" s="184">
        <v>6.5212775777716239</v>
      </c>
      <c r="J10" s="185">
        <f t="shared" si="0"/>
        <v>2.9164090285992774</v>
      </c>
      <c r="K10" s="184">
        <v>6.7735424066533829</v>
      </c>
      <c r="L10" s="185">
        <f t="shared" si="1"/>
        <v>0.25226482888175905</v>
      </c>
      <c r="M10" s="184">
        <v>6.9712386605911121</v>
      </c>
      <c r="N10" s="185">
        <f t="shared" si="2"/>
        <v>0.19769625393772916</v>
      </c>
      <c r="O10" s="185">
        <f>IFERROR(M10-C10,"-")</f>
        <v>-0.5627570736855354</v>
      </c>
    </row>
    <row r="11" spans="1:16" x14ac:dyDescent="0.25">
      <c r="A11" s="1" t="s">
        <v>74</v>
      </c>
      <c r="B11" s="114" t="s">
        <v>75</v>
      </c>
      <c r="C11" s="184">
        <v>7.0478314294816364</v>
      </c>
      <c r="D11" s="185">
        <v>-0.34834241123368859</v>
      </c>
      <c r="E11" s="184">
        <v>9.2506486181613088</v>
      </c>
      <c r="F11" s="185">
        <f t="shared" si="0"/>
        <v>2.2028171886796724</v>
      </c>
      <c r="G11" s="184">
        <v>4.0907075558839834</v>
      </c>
      <c r="H11" s="185">
        <f t="shared" si="0"/>
        <v>-5.1599410622773254</v>
      </c>
      <c r="I11" s="184">
        <v>6.6980792586928164</v>
      </c>
      <c r="J11" s="185">
        <f t="shared" si="0"/>
        <v>2.607371702808833</v>
      </c>
      <c r="K11" s="184">
        <v>6.7377011388261332</v>
      </c>
      <c r="L11" s="185">
        <f t="shared" si="1"/>
        <v>3.96218801333168E-2</v>
      </c>
      <c r="M11" s="184">
        <v>6.4654920309986839</v>
      </c>
      <c r="N11" s="185">
        <f t="shared" si="2"/>
        <v>-0.27220910782744934</v>
      </c>
      <c r="O11" s="185">
        <f t="shared" si="3"/>
        <v>-0.58233939848295257</v>
      </c>
    </row>
    <row r="12" spans="1:16" x14ac:dyDescent="0.25">
      <c r="A12" s="1" t="s">
        <v>76</v>
      </c>
      <c r="B12" s="114" t="s">
        <v>77</v>
      </c>
      <c r="C12" s="184">
        <v>7.060589492519509</v>
      </c>
      <c r="D12" s="185">
        <v>-0.82799498236633617</v>
      </c>
      <c r="E12" s="184" t="s">
        <v>238</v>
      </c>
      <c r="F12" s="185" t="str">
        <f t="shared" si="0"/>
        <v>-</v>
      </c>
      <c r="G12" s="184">
        <v>3.4268915364381867</v>
      </c>
      <c r="H12" s="185" t="str">
        <f t="shared" si="0"/>
        <v>-</v>
      </c>
      <c r="I12" s="184">
        <v>6.3827739181384446</v>
      </c>
      <c r="J12" s="185">
        <f t="shared" si="0"/>
        <v>2.955882381700258</v>
      </c>
      <c r="K12" s="184">
        <v>6.1673905637881115</v>
      </c>
      <c r="L12" s="185">
        <f t="shared" si="1"/>
        <v>-0.21538335435033318</v>
      </c>
      <c r="M12" s="184">
        <v>6.965188020716055</v>
      </c>
      <c r="N12" s="185">
        <f t="shared" si="2"/>
        <v>0.79779745692794357</v>
      </c>
      <c r="O12" s="185">
        <f t="shared" si="3"/>
        <v>-9.540147180345393E-2</v>
      </c>
    </row>
    <row r="13" spans="1:16" x14ac:dyDescent="0.25">
      <c r="A13" s="1" t="s">
        <v>78</v>
      </c>
      <c r="B13" s="114" t="s">
        <v>79</v>
      </c>
      <c r="C13" s="184">
        <v>8.7339009392526528</v>
      </c>
      <c r="D13" s="185">
        <v>1.2489500656475307</v>
      </c>
      <c r="E13" s="184" t="s">
        <v>238</v>
      </c>
      <c r="F13" s="185" t="str">
        <f t="shared" si="0"/>
        <v>-</v>
      </c>
      <c r="G13" s="184">
        <v>3.5315843470614099</v>
      </c>
      <c r="H13" s="185" t="str">
        <f t="shared" si="0"/>
        <v>-</v>
      </c>
      <c r="I13" s="184">
        <v>6.2174707421855713</v>
      </c>
      <c r="J13" s="185">
        <f t="shared" si="0"/>
        <v>2.6858863951241614</v>
      </c>
      <c r="K13" s="184">
        <v>6.5183552234649831</v>
      </c>
      <c r="L13" s="185">
        <f t="shared" si="1"/>
        <v>0.30088448127941181</v>
      </c>
      <c r="M13" s="184">
        <v>6.820077615250117</v>
      </c>
      <c r="N13" s="185">
        <f t="shared" si="2"/>
        <v>0.30172239178513394</v>
      </c>
      <c r="O13" s="185">
        <f t="shared" si="3"/>
        <v>-1.9138233240025357</v>
      </c>
    </row>
    <row r="14" spans="1:16" x14ac:dyDescent="0.25">
      <c r="A14" s="1" t="s">
        <v>80</v>
      </c>
      <c r="B14" s="114" t="s">
        <v>81</v>
      </c>
      <c r="C14" s="184">
        <v>7.5460757920894599</v>
      </c>
      <c r="D14" s="185">
        <v>0.60431944607779453</v>
      </c>
      <c r="E14" s="184" t="s">
        <v>238</v>
      </c>
      <c r="F14" s="185" t="str">
        <f t="shared" si="0"/>
        <v>-</v>
      </c>
      <c r="G14" s="184">
        <v>4.9431877958968959</v>
      </c>
      <c r="H14" s="185" t="str">
        <f t="shared" si="0"/>
        <v>-</v>
      </c>
      <c r="I14" s="184">
        <v>7.000953086942709</v>
      </c>
      <c r="J14" s="185">
        <f t="shared" si="0"/>
        <v>2.0577652910458131</v>
      </c>
      <c r="K14" s="184">
        <v>6.7547590790410634</v>
      </c>
      <c r="L14" s="185">
        <f t="shared" si="1"/>
        <v>-0.24619400790164558</v>
      </c>
      <c r="M14" s="184">
        <v>6.8785517271573049</v>
      </c>
      <c r="N14" s="185">
        <f t="shared" si="2"/>
        <v>0.12379264811624147</v>
      </c>
      <c r="O14" s="185">
        <f t="shared" si="3"/>
        <v>-0.66752406493215499</v>
      </c>
    </row>
    <row r="15" spans="1:16" x14ac:dyDescent="0.25">
      <c r="A15" s="1" t="s">
        <v>82</v>
      </c>
      <c r="B15" s="114" t="s">
        <v>83</v>
      </c>
      <c r="C15" s="184">
        <v>7.2991793386434951</v>
      </c>
      <c r="D15" s="185">
        <v>-0.44412629385881353</v>
      </c>
      <c r="E15" s="184" t="s">
        <v>238</v>
      </c>
      <c r="F15" s="185" t="str">
        <f t="shared" si="0"/>
        <v>-</v>
      </c>
      <c r="G15" s="184">
        <v>5.9776886192386733</v>
      </c>
      <c r="H15" s="185" t="str">
        <f t="shared" si="0"/>
        <v>-</v>
      </c>
      <c r="I15" s="184">
        <v>6.9023408766388297</v>
      </c>
      <c r="J15" s="185">
        <f t="shared" si="0"/>
        <v>0.92465225740015633</v>
      </c>
      <c r="K15" s="184">
        <v>6.8557834898665346</v>
      </c>
      <c r="L15" s="185">
        <f t="shared" si="1"/>
        <v>-4.655738677229504E-2</v>
      </c>
      <c r="M15" s="184">
        <v>6.9805567830313739</v>
      </c>
      <c r="N15" s="185">
        <f>IFERROR(M15-K15,"-")</f>
        <v>0.12477329316483932</v>
      </c>
      <c r="O15" s="185">
        <f>IFERROR(M15-C15,"-")</f>
        <v>-0.31862255561212116</v>
      </c>
    </row>
    <row r="16" spans="1:16" x14ac:dyDescent="0.25">
      <c r="A16" s="1" t="s">
        <v>84</v>
      </c>
      <c r="B16" s="114" t="s">
        <v>85</v>
      </c>
      <c r="C16" s="184">
        <v>7.3596665182726939</v>
      </c>
      <c r="D16" s="185">
        <v>-0.34246755909703719</v>
      </c>
      <c r="E16" s="184">
        <v>4.5515607371192175</v>
      </c>
      <c r="F16" s="185">
        <f t="shared" si="0"/>
        <v>-2.8081057811534764</v>
      </c>
      <c r="G16" s="184">
        <v>5.1992433795712483</v>
      </c>
      <c r="H16" s="185">
        <f t="shared" si="0"/>
        <v>0.64768264245203078</v>
      </c>
      <c r="I16" s="184">
        <v>7.2397501926274384</v>
      </c>
      <c r="J16" s="185">
        <f t="shared" si="0"/>
        <v>2.0405068130561901</v>
      </c>
      <c r="K16" s="184">
        <v>7.1337124926456168</v>
      </c>
      <c r="L16" s="185">
        <f t="shared" si="1"/>
        <v>-0.10603769998182155</v>
      </c>
      <c r="M16" s="184">
        <v>7.0900904459101861</v>
      </c>
      <c r="N16" s="185">
        <f>IFERROR(M16-K16,"-")</f>
        <v>-4.3622046735430686E-2</v>
      </c>
      <c r="O16" s="185">
        <f>IFERROR(M16-C16,"-")</f>
        <v>-0.2695760723625078</v>
      </c>
    </row>
    <row r="17" spans="1:16" x14ac:dyDescent="0.25">
      <c r="A17" s="1" t="s">
        <v>86</v>
      </c>
      <c r="B17" s="114" t="s">
        <v>87</v>
      </c>
      <c r="C17" s="184">
        <v>7.4095895977245023</v>
      </c>
      <c r="D17" s="185">
        <v>5.6374352593541843E-2</v>
      </c>
      <c r="E17" s="184">
        <v>4.0015720524017464</v>
      </c>
      <c r="F17" s="185">
        <f t="shared" si="0"/>
        <v>-3.4080175453227559</v>
      </c>
      <c r="G17" s="184">
        <v>5.8313355603589443</v>
      </c>
      <c r="H17" s="185">
        <f t="shared" si="0"/>
        <v>1.8297635079571979</v>
      </c>
      <c r="I17" s="184">
        <v>6.7605067064083455</v>
      </c>
      <c r="J17" s="185">
        <f t="shared" si="0"/>
        <v>0.92917114604940121</v>
      </c>
      <c r="K17" s="184">
        <v>6.8220845019451737</v>
      </c>
      <c r="L17" s="185">
        <f t="shared" si="1"/>
        <v>6.1577795536828184E-2</v>
      </c>
      <c r="M17" s="184">
        <v>6.8866018317439339</v>
      </c>
      <c r="N17" s="185">
        <f t="shared" ref="N17:N20" si="4">IFERROR(M17-K17,"-")</f>
        <v>6.4517329798760237E-2</v>
      </c>
      <c r="O17" s="185">
        <f t="shared" ref="O17:O20" si="5">IFERROR(M17-C17,"-")</f>
        <v>-0.5229877659805684</v>
      </c>
    </row>
    <row r="18" spans="1:16" x14ac:dyDescent="0.25">
      <c r="A18" s="1" t="s">
        <v>88</v>
      </c>
      <c r="B18" s="114" t="s">
        <v>89</v>
      </c>
      <c r="C18" s="184">
        <v>7.0818751918607203</v>
      </c>
      <c r="D18" s="185">
        <v>-0.29625506114561517</v>
      </c>
      <c r="E18" s="184">
        <v>3.6523630907726932</v>
      </c>
      <c r="F18" s="185">
        <f t="shared" si="0"/>
        <v>-3.4295121010880272</v>
      </c>
      <c r="G18" s="184">
        <v>5.9282195332757128</v>
      </c>
      <c r="H18" s="185">
        <f t="shared" si="0"/>
        <v>2.2758564425030197</v>
      </c>
      <c r="I18" s="184">
        <v>6.9025843149549875</v>
      </c>
      <c r="J18" s="185">
        <f t="shared" si="0"/>
        <v>0.97436478167927465</v>
      </c>
      <c r="K18" s="184">
        <v>6.8264086055904345</v>
      </c>
      <c r="L18" s="185">
        <f t="shared" si="1"/>
        <v>-7.6175709364552979E-2</v>
      </c>
      <c r="M18" s="184">
        <v>6.499798836911598</v>
      </c>
      <c r="N18" s="185">
        <f t="shared" si="4"/>
        <v>-0.32660976867883651</v>
      </c>
      <c r="O18" s="185">
        <f t="shared" si="5"/>
        <v>-0.58207635494912235</v>
      </c>
    </row>
    <row r="19" spans="1:16" x14ac:dyDescent="0.25">
      <c r="A19" s="1" t="s">
        <v>90</v>
      </c>
      <c r="B19" s="114" t="s">
        <v>91</v>
      </c>
      <c r="C19" s="184">
        <v>7.4287101886406628</v>
      </c>
      <c r="D19" s="185">
        <v>-7.0054247286514659E-2</v>
      </c>
      <c r="E19" s="184">
        <v>6.220779220779221</v>
      </c>
      <c r="F19" s="185">
        <f t="shared" si="0"/>
        <v>-1.2079309678614418</v>
      </c>
      <c r="G19" s="184">
        <v>6.9308398023994355</v>
      </c>
      <c r="H19" s="185">
        <f t="shared" si="0"/>
        <v>0.71006058162021457</v>
      </c>
      <c r="I19" s="184">
        <v>7.2594999762797094</v>
      </c>
      <c r="J19" s="185">
        <f t="shared" si="0"/>
        <v>0.32866017388027391</v>
      </c>
      <c r="K19" s="184">
        <v>6.7909695542611646</v>
      </c>
      <c r="L19" s="185">
        <f t="shared" si="1"/>
        <v>-0.46853042201854489</v>
      </c>
      <c r="M19" s="184" t="s">
        <v>238</v>
      </c>
      <c r="N19" s="185" t="str">
        <f t="shared" si="4"/>
        <v>-</v>
      </c>
      <c r="O19" s="185" t="str">
        <f t="shared" si="5"/>
        <v>-</v>
      </c>
    </row>
    <row r="20" spans="1:16" x14ac:dyDescent="0.25">
      <c r="A20" s="1" t="s">
        <v>92</v>
      </c>
      <c r="B20" s="114" t="s">
        <v>93</v>
      </c>
      <c r="C20" s="184">
        <v>7.1260608372270431</v>
      </c>
      <c r="D20" s="185">
        <v>-0.10542107533871903</v>
      </c>
      <c r="E20" s="184">
        <v>5.3013895543842837</v>
      </c>
      <c r="F20" s="185">
        <f t="shared" si="0"/>
        <v>-1.8246712828427594</v>
      </c>
      <c r="G20" s="184">
        <v>6.2279114435907807</v>
      </c>
      <c r="H20" s="185">
        <f t="shared" si="0"/>
        <v>0.92652188920649703</v>
      </c>
      <c r="I20" s="184">
        <v>6.7056474124973162</v>
      </c>
      <c r="J20" s="185">
        <f t="shared" si="0"/>
        <v>0.47773596890653547</v>
      </c>
      <c r="K20" s="184">
        <v>6.5663159638803741</v>
      </c>
      <c r="L20" s="185">
        <f t="shared" si="1"/>
        <v>-0.13933144861694213</v>
      </c>
      <c r="M20" s="184" t="s">
        <v>238</v>
      </c>
      <c r="N20" s="185" t="str">
        <f t="shared" si="4"/>
        <v>-</v>
      </c>
      <c r="O20" s="185" t="str">
        <f t="shared" si="5"/>
        <v>-</v>
      </c>
    </row>
    <row r="21" spans="1:16" ht="15.75" x14ac:dyDescent="0.25">
      <c r="A21" s="1" t="s">
        <v>0</v>
      </c>
      <c r="B21" s="117" t="s">
        <v>30</v>
      </c>
      <c r="C21" s="186">
        <v>7.4203753436920517</v>
      </c>
      <c r="D21" s="187">
        <v>-0.1811010096930632</v>
      </c>
      <c r="E21" s="186">
        <v>6.3173322576307651</v>
      </c>
      <c r="F21" s="187">
        <f t="shared" si="0"/>
        <v>-1.1030430860612865</v>
      </c>
      <c r="G21" s="186">
        <v>5.5219885141008653</v>
      </c>
      <c r="H21" s="187">
        <f t="shared" si="0"/>
        <v>-0.79534374352989978</v>
      </c>
      <c r="I21" s="186">
        <v>6.81836284648623</v>
      </c>
      <c r="J21" s="187">
        <f t="shared" si="0"/>
        <v>1.2963743323853647</v>
      </c>
      <c r="K21" s="186">
        <v>6.7723569064660403</v>
      </c>
      <c r="L21" s="187">
        <f t="shared" si="1"/>
        <v>-4.6005940020189762E-2</v>
      </c>
      <c r="M21" s="186">
        <v>6.9067039314637348</v>
      </c>
      <c r="N21" s="187">
        <v>0.11469976199208531</v>
      </c>
      <c r="O21" s="187">
        <v>-0.54233249867804645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59.25" customHeight="1" thickBot="1" x14ac:dyDescent="0.3">
      <c r="B26" s="270" t="s">
        <v>296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CONCATENATE("dif ",RIGHT(2019,2),"/",RIGHT(2018,2))</f>
        <v>dif 19/18</v>
      </c>
      <c r="E30" s="113" t="s">
        <v>69</v>
      </c>
      <c r="F30" s="112" t="str">
        <f>CONCATENATE("dif ",RIGHT(E29,2),"/",RIGHT(C29,2))</f>
        <v>dif 20/19</v>
      </c>
      <c r="G30" s="113" t="s">
        <v>69</v>
      </c>
      <c r="H30" s="112" t="str">
        <f>CONCATENATE("dif ",RIGHT(G29,2),"/",RIGHT(E29,2))</f>
        <v>dif 21/20</v>
      </c>
      <c r="I30" s="113" t="s">
        <v>69</v>
      </c>
      <c r="J30" s="112" t="str">
        <f>CONCATENATE("dif ",RIGHT(I29,2),"/",RIGHT(G29,2))</f>
        <v>dif 22/21</v>
      </c>
      <c r="K30" s="113" t="s">
        <v>69</v>
      </c>
      <c r="L30" s="112" t="str">
        <f>CONCATENATE("dif ",RIGHT(K29,2),"/",RIGHT(I29,2))</f>
        <v>dif 23/22</v>
      </c>
      <c r="M30" s="113" t="s">
        <v>69</v>
      </c>
      <c r="N30" s="112" t="str">
        <f>CONCATENATE("dif ",RIGHT(M29,2),"/",RIGHT(K29,2))</f>
        <v>dif 24/23</v>
      </c>
      <c r="O30" s="112" t="str">
        <f>CONCATENATE("dif ",RIGHT(M29,2),"/",RIGHT(C29,2))</f>
        <v>dif 24/19</v>
      </c>
    </row>
    <row r="31" spans="1:16" x14ac:dyDescent="0.25">
      <c r="B31" s="114" t="s">
        <v>71</v>
      </c>
      <c r="C31" s="184">
        <v>4.7893120393120396</v>
      </c>
      <c r="D31" s="185">
        <v>0.10879547558379699</v>
      </c>
      <c r="E31" s="184">
        <v>3.3978234582829505</v>
      </c>
      <c r="F31" s="185">
        <f t="shared" ref="F31:J43" si="6">IFERROR(E31-C31,"-")</f>
        <v>-1.3914885810290891</v>
      </c>
      <c r="G31" s="184">
        <v>2.3659409484044138</v>
      </c>
      <c r="H31" s="185">
        <f t="shared" si="6"/>
        <v>-1.0318825098785367</v>
      </c>
      <c r="I31" s="184">
        <v>5.724462365591398</v>
      </c>
      <c r="J31" s="185">
        <f t="shared" si="6"/>
        <v>3.3585214171869842</v>
      </c>
      <c r="K31" s="184">
        <v>4.65979381443299</v>
      </c>
      <c r="L31" s="185">
        <f t="shared" ref="L31:N43" si="7">IFERROR(K31-I31,"-")</f>
        <v>-1.064668551158408</v>
      </c>
      <c r="M31" s="184">
        <v>4.4990310077519382</v>
      </c>
      <c r="N31" s="185">
        <f t="shared" si="7"/>
        <v>-0.16076280668105181</v>
      </c>
      <c r="O31" s="185">
        <f t="shared" ref="O31:O36" si="8">IFERROR(M31-C31,"-")</f>
        <v>-0.29028103156010143</v>
      </c>
    </row>
    <row r="32" spans="1:16" x14ac:dyDescent="0.25">
      <c r="B32" s="114" t="s">
        <v>73</v>
      </c>
      <c r="C32" s="184">
        <v>3.8033419023136248</v>
      </c>
      <c r="D32" s="185">
        <v>-0.92645482549996006</v>
      </c>
      <c r="E32" s="184">
        <v>3.4050151975683889</v>
      </c>
      <c r="F32" s="185">
        <f t="shared" si="6"/>
        <v>-0.3983267047452359</v>
      </c>
      <c r="G32" s="184">
        <v>2.1904255319148938</v>
      </c>
      <c r="H32" s="185">
        <f t="shared" si="6"/>
        <v>-1.2145896656534951</v>
      </c>
      <c r="I32" s="184">
        <v>2.9379509379509381</v>
      </c>
      <c r="J32" s="185">
        <f t="shared" si="6"/>
        <v>0.74752540603604434</v>
      </c>
      <c r="K32" s="184">
        <v>4.0410122164048863</v>
      </c>
      <c r="L32" s="185">
        <f t="shared" si="7"/>
        <v>1.1030612784539482</v>
      </c>
      <c r="M32" s="184">
        <v>2.5011169024571855</v>
      </c>
      <c r="N32" s="185">
        <f t="shared" si="7"/>
        <v>-1.5398953139477007</v>
      </c>
      <c r="O32" s="185">
        <f>IFERROR(M32-C32,"-")</f>
        <v>-1.3022249998564392</v>
      </c>
    </row>
    <row r="33" spans="2:16" x14ac:dyDescent="0.25">
      <c r="B33" s="114" t="s">
        <v>75</v>
      </c>
      <c r="C33" s="184">
        <v>3.8112359550561798</v>
      </c>
      <c r="D33" s="185">
        <v>0.10622044316372881</v>
      </c>
      <c r="E33" s="184">
        <v>3.8292181069958846</v>
      </c>
      <c r="F33" s="185">
        <f t="shared" si="6"/>
        <v>1.798215193970476E-2</v>
      </c>
      <c r="G33" s="184">
        <v>2.2533892834086506</v>
      </c>
      <c r="H33" s="185">
        <f t="shared" si="6"/>
        <v>-1.575828823587234</v>
      </c>
      <c r="I33" s="184">
        <v>3.2213947190250507</v>
      </c>
      <c r="J33" s="185">
        <f t="shared" si="6"/>
        <v>0.96800543561640007</v>
      </c>
      <c r="K33" s="184">
        <v>3.6146943353897925</v>
      </c>
      <c r="L33" s="185">
        <f t="shared" si="7"/>
        <v>0.39329961636474176</v>
      </c>
      <c r="M33" s="184">
        <v>3.1333333333333333</v>
      </c>
      <c r="N33" s="185">
        <f t="shared" si="7"/>
        <v>-0.48136100205645915</v>
      </c>
      <c r="O33" s="185">
        <f t="shared" si="8"/>
        <v>-0.67790262172284654</v>
      </c>
    </row>
    <row r="34" spans="2:16" x14ac:dyDescent="0.25">
      <c r="B34" s="114" t="s">
        <v>77</v>
      </c>
      <c r="C34" s="184">
        <v>4.5026146419951729</v>
      </c>
      <c r="D34" s="185">
        <v>0.2605588254712714</v>
      </c>
      <c r="E34" s="184" t="s">
        <v>238</v>
      </c>
      <c r="F34" s="185" t="str">
        <f>IFERROR(E34-C34,"-")</f>
        <v>-</v>
      </c>
      <c r="G34" s="184">
        <v>2.3930635838150289</v>
      </c>
      <c r="H34" s="185" t="str">
        <f>IFERROR(G34-E34,"-")</f>
        <v>-</v>
      </c>
      <c r="I34" s="184">
        <v>2.8110674525212835</v>
      </c>
      <c r="J34" s="185">
        <f>IFERROR(I34-G34,"-")</f>
        <v>0.41800386870625461</v>
      </c>
      <c r="K34" s="184">
        <v>2.8504016064257027</v>
      </c>
      <c r="L34" s="185">
        <f>IFERROR(K34-I34,"-")</f>
        <v>3.9334153904419189E-2</v>
      </c>
      <c r="M34" s="184">
        <v>3.7895878524945772</v>
      </c>
      <c r="N34" s="185">
        <f>IFERROR(M34-K34,"-")</f>
        <v>0.93918624606887446</v>
      </c>
      <c r="O34" s="185">
        <f t="shared" si="8"/>
        <v>-0.71302678950059573</v>
      </c>
    </row>
    <row r="35" spans="2:16" x14ac:dyDescent="0.25">
      <c r="B35" s="114" t="s">
        <v>79</v>
      </c>
      <c r="C35" s="184">
        <v>5.79195436805764</v>
      </c>
      <c r="D35" s="185">
        <v>1.8399306760536911</v>
      </c>
      <c r="E35" s="184" t="s">
        <v>238</v>
      </c>
      <c r="F35" s="185" t="str">
        <f t="shared" si="6"/>
        <v>-</v>
      </c>
      <c r="G35" s="184">
        <v>2.5417176413016884</v>
      </c>
      <c r="H35" s="185" t="str">
        <f t="shared" si="6"/>
        <v>-</v>
      </c>
      <c r="I35" s="184">
        <v>2.6286314315715784</v>
      </c>
      <c r="J35" s="185">
        <f t="shared" si="6"/>
        <v>8.691379026988999E-2</v>
      </c>
      <c r="K35" s="184">
        <v>3.2831715210355985</v>
      </c>
      <c r="L35" s="185">
        <f t="shared" si="7"/>
        <v>0.65454008946402009</v>
      </c>
      <c r="M35" s="184">
        <v>3.0149592021758838</v>
      </c>
      <c r="N35" s="185">
        <f t="shared" si="7"/>
        <v>-0.26821231885971475</v>
      </c>
      <c r="O35" s="185">
        <f>IFERROR(M35-C35,"-")</f>
        <v>-2.7769951658817562</v>
      </c>
    </row>
    <row r="36" spans="2:16" x14ac:dyDescent="0.25">
      <c r="B36" s="114" t="s">
        <v>81</v>
      </c>
      <c r="C36" s="184">
        <v>6.8252631578947369</v>
      </c>
      <c r="D36" s="185">
        <v>2.8515584946823016</v>
      </c>
      <c r="E36" s="184" t="s">
        <v>238</v>
      </c>
      <c r="F36" s="185" t="str">
        <f t="shared" si="6"/>
        <v>-</v>
      </c>
      <c r="G36" s="184">
        <v>3.5864474339810664</v>
      </c>
      <c r="H36" s="185" t="str">
        <f t="shared" si="6"/>
        <v>-</v>
      </c>
      <c r="I36" s="184">
        <v>3.6400807672892479</v>
      </c>
      <c r="J36" s="185">
        <f t="shared" si="6"/>
        <v>5.3633333308181541E-2</v>
      </c>
      <c r="K36" s="184">
        <v>3.3483852529294085</v>
      </c>
      <c r="L36" s="185">
        <f t="shared" si="7"/>
        <v>-0.29169551435983943</v>
      </c>
      <c r="M36" s="184">
        <v>3.406364301389905</v>
      </c>
      <c r="N36" s="185">
        <f t="shared" si="7"/>
        <v>5.7979048460496507E-2</v>
      </c>
      <c r="O36" s="185">
        <f t="shared" si="8"/>
        <v>-3.4188988565048319</v>
      </c>
    </row>
    <row r="37" spans="2:16" x14ac:dyDescent="0.25">
      <c r="B37" s="114" t="s">
        <v>83</v>
      </c>
      <c r="C37" s="184">
        <v>3.4445435622955696</v>
      </c>
      <c r="D37" s="185">
        <v>-0.63818736139920951</v>
      </c>
      <c r="E37" s="184" t="s">
        <v>238</v>
      </c>
      <c r="F37" s="185" t="str">
        <f t="shared" si="6"/>
        <v>-</v>
      </c>
      <c r="G37" s="184">
        <v>4.4459262851600387</v>
      </c>
      <c r="H37" s="185" t="str">
        <f t="shared" si="6"/>
        <v>-</v>
      </c>
      <c r="I37" s="184">
        <v>4.1811648079306076</v>
      </c>
      <c r="J37" s="185">
        <f t="shared" si="6"/>
        <v>-0.26476147722943111</v>
      </c>
      <c r="K37" s="184">
        <v>3.8014415252266915</v>
      </c>
      <c r="L37" s="185">
        <f t="shared" si="7"/>
        <v>-0.37972328270391609</v>
      </c>
      <c r="M37" s="184">
        <v>3.6836089494163424</v>
      </c>
      <c r="N37" s="185">
        <f t="shared" si="7"/>
        <v>-0.11783257581034912</v>
      </c>
      <c r="O37" s="185">
        <f>IFERROR(M37-C37,"-")</f>
        <v>0.23906538712077285</v>
      </c>
    </row>
    <row r="38" spans="2:16" x14ac:dyDescent="0.25">
      <c r="B38" s="114" t="s">
        <v>85</v>
      </c>
      <c r="C38" s="184">
        <v>3.7913226032190344</v>
      </c>
      <c r="D38" s="185">
        <v>-0.22163560364531287</v>
      </c>
      <c r="E38" s="184">
        <v>3.0742075823492852</v>
      </c>
      <c r="F38" s="185">
        <f t="shared" si="6"/>
        <v>-0.71711502086974921</v>
      </c>
      <c r="G38" s="184">
        <v>3.7990708478513358</v>
      </c>
      <c r="H38" s="185">
        <f t="shared" si="6"/>
        <v>0.7248632655020506</v>
      </c>
      <c r="I38" s="184">
        <v>4.0331521739130434</v>
      </c>
      <c r="J38" s="185">
        <f t="shared" si="6"/>
        <v>0.23408132606170762</v>
      </c>
      <c r="K38" s="184">
        <v>4.0018788163457026</v>
      </c>
      <c r="L38" s="185">
        <f t="shared" si="7"/>
        <v>-3.1273357567340732E-2</v>
      </c>
      <c r="M38" s="184">
        <v>3.593650159744409</v>
      </c>
      <c r="N38" s="185">
        <f t="shared" si="7"/>
        <v>-0.40822865660129359</v>
      </c>
      <c r="O38" s="185">
        <f>IFERROR(M38-C38,"-")</f>
        <v>-0.19767244347462531</v>
      </c>
    </row>
    <row r="39" spans="2:16" x14ac:dyDescent="0.25">
      <c r="B39" s="114" t="s">
        <v>87</v>
      </c>
      <c r="C39" s="184">
        <v>4.485606579849212</v>
      </c>
      <c r="D39" s="185">
        <v>0.51784445152370351</v>
      </c>
      <c r="E39" s="184">
        <v>2.647812971342383</v>
      </c>
      <c r="F39" s="185">
        <f t="shared" si="6"/>
        <v>-1.8377936085068289</v>
      </c>
      <c r="G39" s="184">
        <v>3.4035053929121726</v>
      </c>
      <c r="H39" s="185">
        <f t="shared" si="6"/>
        <v>0.75569242156978955</v>
      </c>
      <c r="I39" s="184">
        <v>3.5713871154962273</v>
      </c>
      <c r="J39" s="185">
        <f t="shared" si="6"/>
        <v>0.16788172258405476</v>
      </c>
      <c r="K39" s="184">
        <v>3.6274393849793021</v>
      </c>
      <c r="L39" s="185">
        <f t="shared" si="7"/>
        <v>5.6052269483074735E-2</v>
      </c>
      <c r="M39" s="184">
        <v>3.963002114164905</v>
      </c>
      <c r="N39" s="185">
        <f t="shared" si="7"/>
        <v>0.33556272918560293</v>
      </c>
      <c r="O39" s="185">
        <f t="shared" ref="O39:O42" si="9">IFERROR(M39-C39,"-")</f>
        <v>-0.52260446568430696</v>
      </c>
    </row>
    <row r="40" spans="2:16" x14ac:dyDescent="0.25">
      <c r="B40" s="114" t="s">
        <v>89</v>
      </c>
      <c r="C40" s="184">
        <v>3.807153965785381</v>
      </c>
      <c r="D40" s="185">
        <v>-0.2177681525946813</v>
      </c>
      <c r="E40" s="184">
        <v>2.4842917997870075</v>
      </c>
      <c r="F40" s="185">
        <f t="shared" si="6"/>
        <v>-1.3228621659983735</v>
      </c>
      <c r="G40" s="184">
        <v>3.132591562355123</v>
      </c>
      <c r="H40" s="185">
        <f t="shared" si="6"/>
        <v>0.6482997625681155</v>
      </c>
      <c r="I40" s="184">
        <v>3.554815263476681</v>
      </c>
      <c r="J40" s="185">
        <f t="shared" si="6"/>
        <v>0.42222370112155794</v>
      </c>
      <c r="K40" s="184">
        <v>3.2132940681531341</v>
      </c>
      <c r="L40" s="185">
        <f t="shared" si="7"/>
        <v>-0.34152119532354686</v>
      </c>
      <c r="M40" s="184">
        <v>3.3147033533963888</v>
      </c>
      <c r="N40" s="185">
        <f t="shared" si="7"/>
        <v>0.10140928524325465</v>
      </c>
      <c r="O40" s="185">
        <f t="shared" si="9"/>
        <v>-0.49245061238899224</v>
      </c>
    </row>
    <row r="41" spans="2:16" x14ac:dyDescent="0.25">
      <c r="B41" s="114" t="s">
        <v>91</v>
      </c>
      <c r="C41" s="184">
        <v>3.5686884396060137</v>
      </c>
      <c r="D41" s="185">
        <v>-1.4959183019670199</v>
      </c>
      <c r="E41" s="184">
        <v>3.945582586427657</v>
      </c>
      <c r="F41" s="185">
        <f t="shared" si="6"/>
        <v>0.37689414682164335</v>
      </c>
      <c r="G41" s="184">
        <v>3.4310897435897436</v>
      </c>
      <c r="H41" s="185">
        <f t="shared" si="6"/>
        <v>-0.51449284283791341</v>
      </c>
      <c r="I41" s="184">
        <v>3.6112132352941178</v>
      </c>
      <c r="J41" s="185">
        <f t="shared" si="6"/>
        <v>0.18012349170437414</v>
      </c>
      <c r="K41" s="184">
        <v>3.4485981308411215</v>
      </c>
      <c r="L41" s="185">
        <f t="shared" si="7"/>
        <v>-0.16261510445299621</v>
      </c>
      <c r="M41" s="184" t="s">
        <v>238</v>
      </c>
      <c r="N41" s="185" t="str">
        <f t="shared" si="7"/>
        <v>-</v>
      </c>
      <c r="O41" s="185" t="str">
        <f t="shared" si="9"/>
        <v>-</v>
      </c>
    </row>
    <row r="42" spans="2:16" x14ac:dyDescent="0.25">
      <c r="B42" s="114" t="s">
        <v>93</v>
      </c>
      <c r="C42" s="184">
        <v>3.6236462093862816</v>
      </c>
      <c r="D42" s="185">
        <v>-0.78589507501738787</v>
      </c>
      <c r="E42" s="184">
        <v>2.4285714285714284</v>
      </c>
      <c r="F42" s="185">
        <f t="shared" si="6"/>
        <v>-1.1950747808148532</v>
      </c>
      <c r="G42" s="184">
        <v>3.166830225711482</v>
      </c>
      <c r="H42" s="185">
        <f t="shared" si="6"/>
        <v>0.7382587971400536</v>
      </c>
      <c r="I42" s="184">
        <v>4.1630076838638859</v>
      </c>
      <c r="J42" s="185">
        <f t="shared" si="6"/>
        <v>0.99617745815240388</v>
      </c>
      <c r="K42" s="184">
        <v>3.404673393520977</v>
      </c>
      <c r="L42" s="185">
        <f t="shared" si="7"/>
        <v>-0.75833429034290889</v>
      </c>
      <c r="M42" s="184" t="s">
        <v>238</v>
      </c>
      <c r="N42" s="185" t="str">
        <f t="shared" si="7"/>
        <v>-</v>
      </c>
      <c r="O42" s="185" t="str">
        <f t="shared" si="9"/>
        <v>-</v>
      </c>
    </row>
    <row r="43" spans="2:16" ht="15.75" x14ac:dyDescent="0.25">
      <c r="B43" s="117" t="s">
        <v>30</v>
      </c>
      <c r="C43" s="186">
        <v>4.2325295653509443</v>
      </c>
      <c r="D43" s="187">
        <v>0.13460391879922007</v>
      </c>
      <c r="E43" s="186">
        <v>2.875516971571221</v>
      </c>
      <c r="F43" s="187">
        <f t="shared" si="6"/>
        <v>-1.3570125937797233</v>
      </c>
      <c r="G43" s="186">
        <v>3.140326433121019</v>
      </c>
      <c r="H43" s="187">
        <f t="shared" si="6"/>
        <v>0.26480946154979801</v>
      </c>
      <c r="I43" s="186">
        <v>3.6206255806751315</v>
      </c>
      <c r="J43" s="187">
        <f t="shared" si="6"/>
        <v>0.48029914755411252</v>
      </c>
      <c r="K43" s="186">
        <v>3.5630895121494159</v>
      </c>
      <c r="L43" s="187">
        <f t="shared" si="7"/>
        <v>-5.7536068525715578E-2</v>
      </c>
      <c r="M43" s="186">
        <v>3.4923541627336228</v>
      </c>
      <c r="N43" s="187">
        <v>-8.6169978543976011E-2</v>
      </c>
      <c r="O43" s="187">
        <v>-0.80364892666587551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297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CONCATENATE("dif ",RIGHT(2019,2),"/",RIGHT(2018,2))</f>
        <v>dif 19/18</v>
      </c>
      <c r="E52" s="113" t="s">
        <v>69</v>
      </c>
      <c r="F52" s="112" t="str">
        <f>CONCATENATE("dif ",RIGHT(E51,2),"/",RIGHT(C51,2))</f>
        <v>dif 20/19</v>
      </c>
      <c r="G52" s="113" t="s">
        <v>69</v>
      </c>
      <c r="H52" s="112" t="str">
        <f>CONCATENATE("dif ",RIGHT(G51,2),"/",RIGHT(E51,2))</f>
        <v>dif 21/20</v>
      </c>
      <c r="I52" s="113" t="s">
        <v>69</v>
      </c>
      <c r="J52" s="112" t="str">
        <f>CONCATENATE("dif ",RIGHT(I51,2),"/",RIGHT(G51,2))</f>
        <v>dif 22/21</v>
      </c>
      <c r="K52" s="113" t="s">
        <v>69</v>
      </c>
      <c r="L52" s="112" t="str">
        <f>CONCATENATE("dif ",RIGHT(K51,2),"/",RIGHT(I51,2))</f>
        <v>dif 23/22</v>
      </c>
      <c r="M52" s="113" t="s">
        <v>69</v>
      </c>
      <c r="N52" s="112" t="str">
        <f>CONCATENATE("dif ",RIGHT(M51,2),"/",RIGHT(K51,2))</f>
        <v>dif 24/23</v>
      </c>
      <c r="O52" s="112" t="str">
        <f>CONCATENATE("dif ",RIGHT(M51,2),"/",RIGHT(C51,2))</f>
        <v>dif 24/19</v>
      </c>
    </row>
    <row r="53" spans="1:16" x14ac:dyDescent="0.25">
      <c r="A53" s="1">
        <v>1</v>
      </c>
      <c r="B53" s="114" t="s">
        <v>71</v>
      </c>
      <c r="C53" s="184">
        <v>3.5772179627601313</v>
      </c>
      <c r="D53" s="185">
        <v>-1.622343440748641</v>
      </c>
      <c r="E53" s="184">
        <v>4.8253012048192767</v>
      </c>
      <c r="F53" s="185">
        <f t="shared" ref="F53:J65" si="10">IFERROR(E53-C53,"-")</f>
        <v>1.2480832420591454</v>
      </c>
      <c r="G53" s="184">
        <v>5.3652173913043475</v>
      </c>
      <c r="H53" s="185">
        <f t="shared" si="10"/>
        <v>0.53991618648507078</v>
      </c>
      <c r="I53" s="184">
        <v>5.7339805825242722</v>
      </c>
      <c r="J53" s="185">
        <f t="shared" si="10"/>
        <v>0.36876319121992474</v>
      </c>
      <c r="K53" s="184">
        <v>5.0429362880886428</v>
      </c>
      <c r="L53" s="185">
        <f t="shared" ref="L53:N65" si="11">IFERROR(K53-I53,"-")</f>
        <v>-0.69104429443562942</v>
      </c>
      <c r="M53" s="184">
        <v>5.8047722342733188</v>
      </c>
      <c r="N53" s="185">
        <f t="shared" si="11"/>
        <v>0.76183594618467598</v>
      </c>
      <c r="O53" s="185">
        <f t="shared" ref="O53:O58" si="12">IFERROR(M53-C53,"-")</f>
        <v>2.2275542715131875</v>
      </c>
    </row>
    <row r="54" spans="1:16" x14ac:dyDescent="0.25">
      <c r="A54" s="1">
        <v>2</v>
      </c>
      <c r="B54" s="114" t="s">
        <v>73</v>
      </c>
      <c r="C54" s="184">
        <v>3.0201765447667088</v>
      </c>
      <c r="D54" s="185">
        <v>-1.552900378310214</v>
      </c>
      <c r="E54" s="184">
        <v>4.333333333333333</v>
      </c>
      <c r="F54" s="185">
        <f t="shared" si="10"/>
        <v>1.3131567885666242</v>
      </c>
      <c r="G54" s="184">
        <v>4.1810699588477362</v>
      </c>
      <c r="H54" s="185">
        <f t="shared" si="10"/>
        <v>-0.15226337448559679</v>
      </c>
      <c r="I54" s="184">
        <v>4.2582524271844662</v>
      </c>
      <c r="J54" s="185">
        <f t="shared" si="10"/>
        <v>7.7182468336729926E-2</v>
      </c>
      <c r="K54" s="184">
        <v>4.5245579567779961</v>
      </c>
      <c r="L54" s="185">
        <f t="shared" si="11"/>
        <v>0.26630552959352993</v>
      </c>
      <c r="M54" s="184">
        <v>3.5454545454545454</v>
      </c>
      <c r="N54" s="185">
        <f t="shared" si="11"/>
        <v>-0.97910341132345069</v>
      </c>
      <c r="O54" s="185">
        <f>IFERROR(M54-C54,"-")</f>
        <v>0.52527800068783659</v>
      </c>
    </row>
    <row r="55" spans="1:16" x14ac:dyDescent="0.25">
      <c r="A55" s="1">
        <v>3</v>
      </c>
      <c r="B55" s="114" t="s">
        <v>75</v>
      </c>
      <c r="C55" s="184">
        <v>2.6838193253287592</v>
      </c>
      <c r="D55" s="185">
        <v>-0.87518688585136495</v>
      </c>
      <c r="E55" s="184">
        <v>5.8444444444444441</v>
      </c>
      <c r="F55" s="185">
        <f t="shared" si="10"/>
        <v>3.1606251191156849</v>
      </c>
      <c r="G55" s="184">
        <v>3.6339522546419096</v>
      </c>
      <c r="H55" s="185">
        <f t="shared" si="10"/>
        <v>-2.2104921898025345</v>
      </c>
      <c r="I55" s="184">
        <v>4.8299445471349349</v>
      </c>
      <c r="J55" s="185">
        <f t="shared" si="10"/>
        <v>1.1959922924930253</v>
      </c>
      <c r="K55" s="184">
        <v>4.1807228915662646</v>
      </c>
      <c r="L55" s="185">
        <f t="shared" si="11"/>
        <v>-0.64922165556867029</v>
      </c>
      <c r="M55" s="184">
        <v>4.1143911439114387</v>
      </c>
      <c r="N55" s="185">
        <f t="shared" si="11"/>
        <v>-6.6331747654825968E-2</v>
      </c>
      <c r="O55" s="185">
        <f t="shared" si="12"/>
        <v>1.4305718185826795</v>
      </c>
    </row>
    <row r="56" spans="1:16" x14ac:dyDescent="0.25">
      <c r="A56" s="1">
        <v>4</v>
      </c>
      <c r="B56" s="114" t="s">
        <v>77</v>
      </c>
      <c r="C56" s="184">
        <v>4.5868725868725866</v>
      </c>
      <c r="D56" s="185">
        <v>1.3614721292066827</v>
      </c>
      <c r="E56" s="184" t="s">
        <v>238</v>
      </c>
      <c r="F56" s="185" t="str">
        <f>IFERROR(E56-C56,"-")</f>
        <v>-</v>
      </c>
      <c r="G56" s="184">
        <v>3.7015945330296129</v>
      </c>
      <c r="H56" s="185" t="str">
        <f>IFERROR(G56-E56,"-")</f>
        <v>-</v>
      </c>
      <c r="I56" s="184">
        <v>3.7936046511627906</v>
      </c>
      <c r="J56" s="185">
        <f>IFERROR(I56-G56,"-")</f>
        <v>9.201011813317761E-2</v>
      </c>
      <c r="K56" s="184">
        <v>4.0883054892601436</v>
      </c>
      <c r="L56" s="185">
        <f>IFERROR(K56-I56,"-")</f>
        <v>0.29470083809735304</v>
      </c>
      <c r="M56" s="184">
        <v>4.7992895204262878</v>
      </c>
      <c r="N56" s="185">
        <f>IFERROR(M56-K56,"-")</f>
        <v>0.71098403116614417</v>
      </c>
      <c r="O56" s="185">
        <f t="shared" si="12"/>
        <v>0.21241693355370117</v>
      </c>
    </row>
    <row r="57" spans="1:16" x14ac:dyDescent="0.25">
      <c r="A57" s="1">
        <v>5</v>
      </c>
      <c r="B57" s="114" t="s">
        <v>79</v>
      </c>
      <c r="C57" s="184">
        <v>11.237410071942445</v>
      </c>
      <c r="D57" s="185">
        <v>6.9810993923307949</v>
      </c>
      <c r="E57" s="184" t="s">
        <v>238</v>
      </c>
      <c r="F57" s="185" t="str">
        <f t="shared" si="10"/>
        <v>-</v>
      </c>
      <c r="G57" s="184">
        <v>3.6545718432510887</v>
      </c>
      <c r="H57" s="185" t="str">
        <f t="shared" si="10"/>
        <v>-</v>
      </c>
      <c r="I57" s="184">
        <v>3.9125596184419713</v>
      </c>
      <c r="J57" s="185">
        <f t="shared" si="10"/>
        <v>0.25798777519088256</v>
      </c>
      <c r="K57" s="184">
        <v>3.9587750294464077</v>
      </c>
      <c r="L57" s="185">
        <f t="shared" si="11"/>
        <v>4.621541100443638E-2</v>
      </c>
      <c r="M57" s="184">
        <v>4.9326145552560643</v>
      </c>
      <c r="N57" s="185">
        <f t="shared" si="11"/>
        <v>0.9738395258096566</v>
      </c>
      <c r="O57" s="185">
        <f t="shared" si="12"/>
        <v>-6.3047955166863812</v>
      </c>
    </row>
    <row r="58" spans="1:16" x14ac:dyDescent="0.25">
      <c r="A58" s="1">
        <v>6</v>
      </c>
      <c r="B58" s="114" t="s">
        <v>81</v>
      </c>
      <c r="C58" s="184">
        <v>6.9779411764705879</v>
      </c>
      <c r="D58" s="185">
        <v>3.0422231878754609</v>
      </c>
      <c r="E58" s="184" t="s">
        <v>238</v>
      </c>
      <c r="F58" s="185" t="str">
        <f t="shared" si="10"/>
        <v>-</v>
      </c>
      <c r="G58" s="184">
        <v>4.3600000000000003</v>
      </c>
      <c r="H58" s="185" t="str">
        <f t="shared" si="10"/>
        <v>-</v>
      </c>
      <c r="I58" s="184">
        <v>5.4429347826086953</v>
      </c>
      <c r="J58" s="185">
        <f t="shared" si="10"/>
        <v>1.082934782608695</v>
      </c>
      <c r="K58" s="184">
        <v>4.3403590944574555</v>
      </c>
      <c r="L58" s="185">
        <f t="shared" si="11"/>
        <v>-1.1025756881512399</v>
      </c>
      <c r="M58" s="184">
        <v>4.7995337995337994</v>
      </c>
      <c r="N58" s="185">
        <f t="shared" si="11"/>
        <v>0.45917470507634395</v>
      </c>
      <c r="O58" s="185">
        <f t="shared" si="12"/>
        <v>-2.1784073769367884</v>
      </c>
    </row>
    <row r="59" spans="1:16" x14ac:dyDescent="0.25">
      <c r="A59" s="1">
        <v>7</v>
      </c>
      <c r="B59" s="114" t="s">
        <v>83</v>
      </c>
      <c r="C59" s="184">
        <v>4.9152876280535853</v>
      </c>
      <c r="D59" s="185">
        <v>0.71575601212852646</v>
      </c>
      <c r="E59" s="184" t="s">
        <v>238</v>
      </c>
      <c r="F59" s="185" t="str">
        <f t="shared" si="10"/>
        <v>-</v>
      </c>
      <c r="G59" s="184">
        <v>5.7505060728744937</v>
      </c>
      <c r="H59" s="185" t="str">
        <f t="shared" si="10"/>
        <v>-</v>
      </c>
      <c r="I59" s="184">
        <v>6.2126563649742454</v>
      </c>
      <c r="J59" s="185">
        <f t="shared" si="10"/>
        <v>0.46215029209975178</v>
      </c>
      <c r="K59" s="184">
        <v>5.4324683965402532</v>
      </c>
      <c r="L59" s="185">
        <f t="shared" si="11"/>
        <v>-0.7801879684339923</v>
      </c>
      <c r="M59" s="184">
        <v>6.0435855263157894</v>
      </c>
      <c r="N59" s="185">
        <f t="shared" si="11"/>
        <v>0.61111712977553623</v>
      </c>
      <c r="O59" s="185">
        <f>IFERROR(M59-C59,"-")</f>
        <v>1.1282978982622041</v>
      </c>
    </row>
    <row r="60" spans="1:16" x14ac:dyDescent="0.25">
      <c r="A60" s="1">
        <v>8</v>
      </c>
      <c r="B60" s="114" t="s">
        <v>85</v>
      </c>
      <c r="C60" s="184">
        <v>5.3558235959291371</v>
      </c>
      <c r="D60" s="185">
        <v>0.52959541890924289</v>
      </c>
      <c r="E60" s="184">
        <v>3.7919020715630887</v>
      </c>
      <c r="F60" s="185">
        <f t="shared" si="10"/>
        <v>-1.5639215243660485</v>
      </c>
      <c r="G60" s="184">
        <v>5.5321725965177899</v>
      </c>
      <c r="H60" s="185">
        <f t="shared" si="10"/>
        <v>1.7402705249547012</v>
      </c>
      <c r="I60" s="184">
        <v>6.4098601913171454</v>
      </c>
      <c r="J60" s="185">
        <f t="shared" si="10"/>
        <v>0.87768759479935543</v>
      </c>
      <c r="K60" s="184">
        <v>5.612125162972621</v>
      </c>
      <c r="L60" s="185">
        <f t="shared" si="11"/>
        <v>-0.79773502834452437</v>
      </c>
      <c r="M60" s="184">
        <v>5.8556461001164148</v>
      </c>
      <c r="N60" s="185">
        <f t="shared" si="11"/>
        <v>0.24352093714379386</v>
      </c>
      <c r="O60" s="185">
        <f>IFERROR(M60-C60,"-")</f>
        <v>0.49982250418727769</v>
      </c>
    </row>
    <row r="61" spans="1:16" x14ac:dyDescent="0.25">
      <c r="A61" s="1">
        <v>9</v>
      </c>
      <c r="B61" s="114" t="s">
        <v>87</v>
      </c>
      <c r="C61" s="184">
        <v>4.2733615748816343</v>
      </c>
      <c r="D61" s="185">
        <v>-0.19386886909299594</v>
      </c>
      <c r="E61" s="184">
        <v>2.9774577332498433</v>
      </c>
      <c r="F61" s="185">
        <f t="shared" si="10"/>
        <v>-1.295903841631791</v>
      </c>
      <c r="G61" s="184">
        <v>5.5271779597915112</v>
      </c>
      <c r="H61" s="185">
        <f t="shared" si="10"/>
        <v>2.5497202265416679</v>
      </c>
      <c r="I61" s="184">
        <v>5.5612691466083151</v>
      </c>
      <c r="J61" s="185">
        <f t="shared" si="10"/>
        <v>3.4091186816803898E-2</v>
      </c>
      <c r="K61" s="184">
        <v>5.5102239532619279</v>
      </c>
      <c r="L61" s="185">
        <f t="shared" si="11"/>
        <v>-5.104519334638713E-2</v>
      </c>
      <c r="M61" s="184">
        <v>5.8552746294681777</v>
      </c>
      <c r="N61" s="185">
        <f t="shared" si="11"/>
        <v>0.34505067620624974</v>
      </c>
      <c r="O61" s="185">
        <f t="shared" ref="O61:O64" si="13">IFERROR(M61-C61,"-")</f>
        <v>1.5819130545865434</v>
      </c>
    </row>
    <row r="62" spans="1:16" x14ac:dyDescent="0.25">
      <c r="A62" s="1">
        <v>10</v>
      </c>
      <c r="B62" s="114" t="s">
        <v>89</v>
      </c>
      <c r="C62" s="184">
        <v>3.8845196615231457</v>
      </c>
      <c r="D62" s="185">
        <v>0.29418685645183018</v>
      </c>
      <c r="E62" s="184">
        <v>4.8207171314741037</v>
      </c>
      <c r="F62" s="185">
        <f t="shared" si="10"/>
        <v>0.93619746995095809</v>
      </c>
      <c r="G62" s="184">
        <v>4.9938775510204083</v>
      </c>
      <c r="H62" s="185">
        <f t="shared" si="10"/>
        <v>0.17316041954630457</v>
      </c>
      <c r="I62" s="184">
        <v>4.6286201022146507</v>
      </c>
      <c r="J62" s="185">
        <f t="shared" si="10"/>
        <v>-0.36525744880575761</v>
      </c>
      <c r="K62" s="184">
        <v>4.8662790697674421</v>
      </c>
      <c r="L62" s="185">
        <f t="shared" si="11"/>
        <v>0.23765896755279137</v>
      </c>
      <c r="M62" s="184">
        <v>5.0836909871244638</v>
      </c>
      <c r="N62" s="185">
        <f t="shared" si="11"/>
        <v>0.2174119173570217</v>
      </c>
      <c r="O62" s="185">
        <f t="shared" si="13"/>
        <v>1.1991713256013181</v>
      </c>
    </row>
    <row r="63" spans="1:16" x14ac:dyDescent="0.25">
      <c r="A63" s="1">
        <v>11</v>
      </c>
      <c r="B63" s="114" t="s">
        <v>91</v>
      </c>
      <c r="C63" s="184">
        <v>4.3718592964824117</v>
      </c>
      <c r="D63" s="185">
        <v>-0.36979272460721901</v>
      </c>
      <c r="E63" s="184">
        <v>4.9330543933054392</v>
      </c>
      <c r="F63" s="185">
        <f t="shared" si="10"/>
        <v>0.56119509682302748</v>
      </c>
      <c r="G63" s="184">
        <v>5.2996845425867507</v>
      </c>
      <c r="H63" s="185">
        <f t="shared" si="10"/>
        <v>0.36663014928131155</v>
      </c>
      <c r="I63" s="184">
        <v>4.5814977973568283</v>
      </c>
      <c r="J63" s="185">
        <f t="shared" si="10"/>
        <v>-0.71818674522992243</v>
      </c>
      <c r="K63" s="184">
        <v>4.4314049586776862</v>
      </c>
      <c r="L63" s="185">
        <f t="shared" si="11"/>
        <v>-0.15009283867914203</v>
      </c>
      <c r="M63" s="184" t="s">
        <v>238</v>
      </c>
      <c r="N63" s="185" t="str">
        <f t="shared" si="11"/>
        <v>-</v>
      </c>
      <c r="O63" s="185" t="str">
        <f t="shared" si="13"/>
        <v>-</v>
      </c>
    </row>
    <row r="64" spans="1:16" x14ac:dyDescent="0.25">
      <c r="A64" s="1">
        <v>12</v>
      </c>
      <c r="B64" s="114" t="s">
        <v>93</v>
      </c>
      <c r="C64" s="184">
        <v>4.5031347962382444</v>
      </c>
      <c r="D64" s="185">
        <v>0.10478928783936947</v>
      </c>
      <c r="E64" s="184">
        <v>4.270833333333333</v>
      </c>
      <c r="F64" s="185">
        <f t="shared" si="10"/>
        <v>-0.23230146290491138</v>
      </c>
      <c r="G64" s="184">
        <v>4.0808510638297868</v>
      </c>
      <c r="H64" s="185">
        <f t="shared" si="10"/>
        <v>-0.18998226950354624</v>
      </c>
      <c r="I64" s="184">
        <v>4.6321559074299632</v>
      </c>
      <c r="J64" s="185">
        <f t="shared" si="10"/>
        <v>0.5513048436001764</v>
      </c>
      <c r="K64" s="184">
        <v>4.2139201637666321</v>
      </c>
      <c r="L64" s="185">
        <f t="shared" si="11"/>
        <v>-0.41823574366333105</v>
      </c>
      <c r="M64" s="184" t="s">
        <v>238</v>
      </c>
      <c r="N64" s="185" t="str">
        <f t="shared" si="11"/>
        <v>-</v>
      </c>
      <c r="O64" s="185" t="str">
        <f t="shared" si="13"/>
        <v>-</v>
      </c>
    </row>
    <row r="65" spans="1:16" ht="15.75" x14ac:dyDescent="0.25">
      <c r="B65" s="117" t="s">
        <v>30</v>
      </c>
      <c r="C65" s="186">
        <v>4.7410451007879342</v>
      </c>
      <c r="D65" s="187">
        <v>0.51545013586300126</v>
      </c>
      <c r="E65" s="186">
        <v>3.8516443002507006</v>
      </c>
      <c r="F65" s="187">
        <f t="shared" si="10"/>
        <v>-0.88940080053723358</v>
      </c>
      <c r="G65" s="186">
        <v>5.0409218764177481</v>
      </c>
      <c r="H65" s="187">
        <f t="shared" si="10"/>
        <v>1.1892775761670475</v>
      </c>
      <c r="I65" s="186">
        <v>5.2284492213204654</v>
      </c>
      <c r="J65" s="187">
        <f t="shared" si="10"/>
        <v>0.18752734490271727</v>
      </c>
      <c r="K65" s="186">
        <v>4.7866134751773046</v>
      </c>
      <c r="L65" s="187">
        <f t="shared" si="11"/>
        <v>-0.44183574614316079</v>
      </c>
      <c r="M65" s="186">
        <v>5.2718816541521907</v>
      </c>
      <c r="N65" s="187">
        <v>0.40541434130418086</v>
      </c>
      <c r="O65" s="187">
        <v>0.49440554641978451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298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CONCATENATE("dif ",RIGHT(2019,2),"/",RIGHT(2018,2))</f>
        <v>dif 19/18</v>
      </c>
      <c r="E74" s="113" t="s">
        <v>69</v>
      </c>
      <c r="F74" s="112" t="str">
        <f>CONCATENATE("dif ",RIGHT(E73,2),"/",RIGHT(C73,2))</f>
        <v>dif 20/19</v>
      </c>
      <c r="G74" s="113" t="s">
        <v>69</v>
      </c>
      <c r="H74" s="112" t="str">
        <f>CONCATENATE("dif ",RIGHT(G73,2),"/",RIGHT(E73,2))</f>
        <v>dif 21/20</v>
      </c>
      <c r="I74" s="113" t="s">
        <v>69</v>
      </c>
      <c r="J74" s="112" t="str">
        <f>CONCATENATE("dif ",RIGHT(I73,2),"/",RIGHT(G73,2))</f>
        <v>dif 22/21</v>
      </c>
      <c r="K74" s="113" t="s">
        <v>69</v>
      </c>
      <c r="L74" s="112" t="str">
        <f>CONCATENATE("dif ",RIGHT(K73,2),"/",RIGHT(I73,2))</f>
        <v>dif 23/22</v>
      </c>
      <c r="M74" s="113" t="s">
        <v>69</v>
      </c>
      <c r="N74" s="112" t="str">
        <f>CONCATENATE("dif ",RIGHT(M73,2),"/",RIGHT(K73,2))</f>
        <v>dif 24/23</v>
      </c>
      <c r="O74" s="112" t="str">
        <f>CONCATENATE("dif ",RIGHT(M73,2),"/",RIGHT(C73,2))</f>
        <v>dif 24/19</v>
      </c>
    </row>
    <row r="75" spans="1:16" x14ac:dyDescent="0.25">
      <c r="A75" s="1">
        <v>1</v>
      </c>
      <c r="B75" s="114" t="s">
        <v>71</v>
      </c>
      <c r="C75" s="184">
        <v>6.337062937062937</v>
      </c>
      <c r="D75" s="185">
        <v>1.8351761446101067</v>
      </c>
      <c r="E75" s="184">
        <v>2.4404040404040406</v>
      </c>
      <c r="F75" s="185">
        <f t="shared" ref="F75:J77" si="14">IFERROR(E75-C75,"-")</f>
        <v>-3.8966588966588964</v>
      </c>
      <c r="G75" s="184">
        <v>1.8890425164189422</v>
      </c>
      <c r="H75" s="185">
        <f t="shared" si="14"/>
        <v>-0.55136152398509841</v>
      </c>
      <c r="I75" s="184">
        <v>5.7030567685589517</v>
      </c>
      <c r="J75" s="185">
        <f t="shared" si="14"/>
        <v>3.8140142521400096</v>
      </c>
      <c r="K75" s="184">
        <v>4.361380798274002</v>
      </c>
      <c r="L75" s="185">
        <f t="shared" ref="L75:L77" si="15">IFERROR(K75-I75,"-")</f>
        <v>-1.3416759702849497</v>
      </c>
      <c r="M75" s="184">
        <v>3.444833625218914</v>
      </c>
      <c r="N75" s="185">
        <f t="shared" ref="N75:N77" si="16">IFERROR(M75-K75,"-")</f>
        <v>-0.91654717305508804</v>
      </c>
      <c r="O75" s="185">
        <f t="shared" ref="O75" si="17">IFERROR(M75-C75,"-")</f>
        <v>-2.892229311844023</v>
      </c>
    </row>
    <row r="76" spans="1:16" x14ac:dyDescent="0.25">
      <c r="A76" s="1">
        <v>2</v>
      </c>
      <c r="B76" s="114" t="s">
        <v>73</v>
      </c>
      <c r="C76" s="184">
        <v>4.6173001310615991</v>
      </c>
      <c r="D76" s="185">
        <v>-0.16693500587894849</v>
      </c>
      <c r="E76" s="184">
        <v>3.0010905125408942</v>
      </c>
      <c r="F76" s="185">
        <f t="shared" si="14"/>
        <v>-1.6162096185207049</v>
      </c>
      <c r="G76" s="184">
        <v>2.0027163368257663</v>
      </c>
      <c r="H76" s="185">
        <f t="shared" si="14"/>
        <v>-0.99837417571512788</v>
      </c>
      <c r="I76" s="184">
        <v>2.1572904707233067</v>
      </c>
      <c r="J76" s="185">
        <f t="shared" si="14"/>
        <v>0.15457413389754038</v>
      </c>
      <c r="K76" s="184">
        <v>3.6546310832025117</v>
      </c>
      <c r="L76" s="185">
        <f t="shared" si="15"/>
        <v>1.497340612479205</v>
      </c>
      <c r="M76" s="184">
        <v>1.9333333333333333</v>
      </c>
      <c r="N76" s="185">
        <f t="shared" si="16"/>
        <v>-1.7212977498691784</v>
      </c>
      <c r="O76" s="185">
        <f>IFERROR(M76-C76,"-")</f>
        <v>-2.6839667977282655</v>
      </c>
    </row>
    <row r="77" spans="1:16" x14ac:dyDescent="0.25">
      <c r="A77" s="1">
        <v>3</v>
      </c>
      <c r="B77" s="114" t="s">
        <v>75</v>
      </c>
      <c r="C77" s="184">
        <v>4.6852836879432624</v>
      </c>
      <c r="D77" s="185">
        <v>0.93166549359453743</v>
      </c>
      <c r="E77" s="184">
        <v>3.0541310541310542</v>
      </c>
      <c r="F77" s="185">
        <f t="shared" si="14"/>
        <v>-1.6311526338122082</v>
      </c>
      <c r="G77" s="184">
        <v>2.0621095185593532</v>
      </c>
      <c r="H77" s="185">
        <f t="shared" si="14"/>
        <v>-0.99202153557170103</v>
      </c>
      <c r="I77" s="184">
        <v>2.2916666666666665</v>
      </c>
      <c r="J77" s="185">
        <f t="shared" si="14"/>
        <v>0.22955714810731331</v>
      </c>
      <c r="K77" s="184">
        <v>3.2065637065637067</v>
      </c>
      <c r="L77" s="185">
        <f t="shared" si="15"/>
        <v>0.91489703989704019</v>
      </c>
      <c r="M77" s="184">
        <v>2.6110019646365421</v>
      </c>
      <c r="N77" s="185">
        <f t="shared" si="16"/>
        <v>-0.5955617419271646</v>
      </c>
      <c r="O77" s="185">
        <f t="shared" ref="O77:O80" si="18">IFERROR(M77-C77,"-")</f>
        <v>-2.0742817233067203</v>
      </c>
    </row>
    <row r="78" spans="1:16" x14ac:dyDescent="0.25">
      <c r="A78" s="1">
        <v>4</v>
      </c>
      <c r="B78" s="114" t="s">
        <v>77</v>
      </c>
      <c r="C78" s="184">
        <v>4.4643066120538331</v>
      </c>
      <c r="D78" s="185">
        <v>-0.10144930780044703</v>
      </c>
      <c r="E78" s="184" t="s">
        <v>238</v>
      </c>
      <c r="F78" s="185" t="str">
        <f>IFERROR(E78-C78,"-")</f>
        <v>-</v>
      </c>
      <c r="G78" s="184">
        <v>2.2452393206381882</v>
      </c>
      <c r="H78" s="185" t="str">
        <f>IFERROR(G78-E78,"-")</f>
        <v>-</v>
      </c>
      <c r="I78" s="184">
        <v>2.5253592561284868</v>
      </c>
      <c r="J78" s="185">
        <f>IFERROR(I78-G78,"-")</f>
        <v>0.28011993549029857</v>
      </c>
      <c r="K78" s="184">
        <v>2.5206611570247932</v>
      </c>
      <c r="L78" s="185">
        <f>IFERROR(K78-I78,"-")</f>
        <v>-4.6980991036935649E-3</v>
      </c>
      <c r="M78" s="184">
        <v>3.096341463414634</v>
      </c>
      <c r="N78" s="185">
        <f>IFERROR(M78-K78,"-")</f>
        <v>0.5756803063898408</v>
      </c>
      <c r="O78" s="185">
        <f t="shared" si="18"/>
        <v>-1.367965148639199</v>
      </c>
    </row>
    <row r="79" spans="1:16" x14ac:dyDescent="0.25">
      <c r="A79" s="1">
        <v>5</v>
      </c>
      <c r="B79" s="114" t="s">
        <v>79</v>
      </c>
      <c r="C79" s="184">
        <v>3.9731678013616341</v>
      </c>
      <c r="D79" s="185">
        <v>9.8818358982451837E-2</v>
      </c>
      <c r="E79" s="184" t="s">
        <v>238</v>
      </c>
      <c r="F79" s="185" t="str">
        <f t="shared" ref="F79:J87" si="19">IFERROR(E79-C79,"-")</f>
        <v>-</v>
      </c>
      <c r="G79" s="184">
        <v>2.3160682754561508</v>
      </c>
      <c r="H79" s="185" t="str">
        <f t="shared" si="19"/>
        <v>-</v>
      </c>
      <c r="I79" s="184">
        <v>2.2661579892280073</v>
      </c>
      <c r="J79" s="185">
        <f t="shared" si="19"/>
        <v>-4.991028622814353E-2</v>
      </c>
      <c r="K79" s="184">
        <v>2.9297597042513863</v>
      </c>
      <c r="L79" s="185">
        <f t="shared" ref="L79:L87" si="20">IFERROR(K79-I79,"-")</f>
        <v>0.66360171502337906</v>
      </c>
      <c r="M79" s="184">
        <v>2.043032786885246</v>
      </c>
      <c r="N79" s="185">
        <f t="shared" ref="N79:N86" si="21">IFERROR(M79-K79,"-")</f>
        <v>-0.88672691736614029</v>
      </c>
      <c r="O79" s="185">
        <f t="shared" si="18"/>
        <v>-1.930135014476388</v>
      </c>
    </row>
    <row r="80" spans="1:16" x14ac:dyDescent="0.25">
      <c r="A80" s="1">
        <v>6</v>
      </c>
      <c r="B80" s="114" t="s">
        <v>81</v>
      </c>
      <c r="C80" s="184">
        <v>6.6206896551724137</v>
      </c>
      <c r="D80" s="185">
        <v>2.6343315132280174</v>
      </c>
      <c r="E80" s="184" t="s">
        <v>238</v>
      </c>
      <c r="F80" s="185" t="str">
        <f t="shared" si="19"/>
        <v>-</v>
      </c>
      <c r="G80" s="184">
        <v>3.0181503889369057</v>
      </c>
      <c r="H80" s="185" t="str">
        <f t="shared" si="19"/>
        <v>-</v>
      </c>
      <c r="I80" s="184">
        <v>2.5742971887550201</v>
      </c>
      <c r="J80" s="185">
        <f t="shared" si="19"/>
        <v>-0.44385320018188557</v>
      </c>
      <c r="K80" s="184">
        <v>2.775473399458972</v>
      </c>
      <c r="L80" s="185">
        <f t="shared" si="20"/>
        <v>0.20117621070395186</v>
      </c>
      <c r="M80" s="184">
        <v>2.7691897654584223</v>
      </c>
      <c r="N80" s="185">
        <f t="shared" si="21"/>
        <v>-6.2836340005496538E-3</v>
      </c>
      <c r="O80" s="185">
        <f t="shared" si="18"/>
        <v>-3.8514998897139914</v>
      </c>
    </row>
    <row r="81" spans="1:16" x14ac:dyDescent="0.25">
      <c r="A81" s="1">
        <v>7</v>
      </c>
      <c r="B81" s="114" t="s">
        <v>83</v>
      </c>
      <c r="C81" s="184">
        <v>2.5532473734479466</v>
      </c>
      <c r="D81" s="185">
        <v>-1.4685130177500976</v>
      </c>
      <c r="E81" s="184" t="s">
        <v>238</v>
      </c>
      <c r="F81" s="185" t="str">
        <f t="shared" si="19"/>
        <v>-</v>
      </c>
      <c r="G81" s="184">
        <v>3.2458100558659218</v>
      </c>
      <c r="H81" s="185" t="str">
        <f t="shared" si="19"/>
        <v>-</v>
      </c>
      <c r="I81" s="184">
        <v>3.1494768310911807</v>
      </c>
      <c r="J81" s="185">
        <f t="shared" si="19"/>
        <v>-9.6333224774741044E-2</v>
      </c>
      <c r="K81" s="184">
        <v>2.9253037884203001</v>
      </c>
      <c r="L81" s="185">
        <f t="shared" si="20"/>
        <v>-0.22417304267088056</v>
      </c>
      <c r="M81" s="184">
        <v>2.6926795580110499</v>
      </c>
      <c r="N81" s="185">
        <f t="shared" si="21"/>
        <v>-0.23262423040925029</v>
      </c>
      <c r="O81" s="185">
        <f>IFERROR(M81-C81,"-")</f>
        <v>0.13943218456310325</v>
      </c>
    </row>
    <row r="82" spans="1:16" x14ac:dyDescent="0.25">
      <c r="A82" s="1">
        <v>8</v>
      </c>
      <c r="B82" s="114" t="s">
        <v>85</v>
      </c>
      <c r="C82" s="184">
        <v>2.8673196794300981</v>
      </c>
      <c r="D82" s="185">
        <v>-0.81742552784501266</v>
      </c>
      <c r="E82" s="184">
        <v>2.8167539267015709</v>
      </c>
      <c r="F82" s="185">
        <f t="shared" si="19"/>
        <v>-5.0565752728527258E-2</v>
      </c>
      <c r="G82" s="184">
        <v>3.0318364611260056</v>
      </c>
      <c r="H82" s="185">
        <f t="shared" si="19"/>
        <v>0.2150825344244347</v>
      </c>
      <c r="I82" s="184">
        <v>3.2569093967796201</v>
      </c>
      <c r="J82" s="185">
        <f t="shared" si="19"/>
        <v>0.22507293565361453</v>
      </c>
      <c r="K82" s="184">
        <v>3.095080763582966</v>
      </c>
      <c r="L82" s="185">
        <f t="shared" si="20"/>
        <v>-0.16182863319665408</v>
      </c>
      <c r="M82" s="184">
        <v>2.4124620060790272</v>
      </c>
      <c r="N82" s="185">
        <f t="shared" si="21"/>
        <v>-0.68261875750393886</v>
      </c>
      <c r="O82" s="185">
        <f>IFERROR(M82-C82,"-")</f>
        <v>-0.45485767335107097</v>
      </c>
    </row>
    <row r="83" spans="1:16" x14ac:dyDescent="0.25">
      <c r="A83" s="1">
        <v>9</v>
      </c>
      <c r="B83" s="114" t="s">
        <v>87</v>
      </c>
      <c r="C83" s="184">
        <v>4.9528250137136585</v>
      </c>
      <c r="D83" s="185">
        <v>1.1951549381245079</v>
      </c>
      <c r="E83" s="184">
        <v>2.4267114657706848</v>
      </c>
      <c r="F83" s="185">
        <f t="shared" si="19"/>
        <v>-2.5261135479429737</v>
      </c>
      <c r="G83" s="184">
        <v>2.662509742790335</v>
      </c>
      <c r="H83" s="185">
        <f t="shared" si="19"/>
        <v>0.23579827701965028</v>
      </c>
      <c r="I83" s="184">
        <v>2.8530805687203791</v>
      </c>
      <c r="J83" s="185">
        <f t="shared" si="19"/>
        <v>0.19057082593004404</v>
      </c>
      <c r="K83" s="184">
        <v>2.8063694267515924</v>
      </c>
      <c r="L83" s="185">
        <f t="shared" si="20"/>
        <v>-4.6711141968786674E-2</v>
      </c>
      <c r="M83" s="184">
        <v>2.6794795978710821</v>
      </c>
      <c r="N83" s="185">
        <f t="shared" si="21"/>
        <v>-0.12688982888051026</v>
      </c>
      <c r="O83" s="185">
        <f t="shared" ref="O83:O86" si="22">IFERROR(M83-C83,"-")</f>
        <v>-2.2733454158425763</v>
      </c>
    </row>
    <row r="84" spans="1:16" x14ac:dyDescent="0.25">
      <c r="A84" s="1">
        <v>10</v>
      </c>
      <c r="B84" s="114" t="s">
        <v>89</v>
      </c>
      <c r="C84" s="184">
        <v>3.7230935640886966</v>
      </c>
      <c r="D84" s="185">
        <v>-0.72177626745801104</v>
      </c>
      <c r="E84" s="184">
        <v>2.1238475722188075</v>
      </c>
      <c r="F84" s="185">
        <f t="shared" si="19"/>
        <v>-1.5992459918698891</v>
      </c>
      <c r="G84" s="184">
        <v>2.5854829034193161</v>
      </c>
      <c r="H84" s="185">
        <f t="shared" si="19"/>
        <v>0.46163533120050859</v>
      </c>
      <c r="I84" s="184">
        <v>2.9624060150375939</v>
      </c>
      <c r="J84" s="185">
        <f t="shared" si="19"/>
        <v>0.37692311161827785</v>
      </c>
      <c r="K84" s="184">
        <v>2.5399644760213143</v>
      </c>
      <c r="L84" s="185">
        <f t="shared" si="20"/>
        <v>-0.42244153901627968</v>
      </c>
      <c r="M84" s="184">
        <v>2.6699256941728589</v>
      </c>
      <c r="N84" s="185">
        <f t="shared" si="21"/>
        <v>0.1299612181515446</v>
      </c>
      <c r="O84" s="185">
        <f t="shared" si="22"/>
        <v>-1.0531678699158378</v>
      </c>
    </row>
    <row r="85" spans="1:16" x14ac:dyDescent="0.25">
      <c r="A85" s="1">
        <v>11</v>
      </c>
      <c r="B85" s="114" t="s">
        <v>91</v>
      </c>
      <c r="C85" s="184">
        <v>2.7130620985010707</v>
      </c>
      <c r="D85" s="185">
        <v>-2.5664700652416195</v>
      </c>
      <c r="E85" s="184">
        <v>3.767195767195767</v>
      </c>
      <c r="F85" s="185">
        <f t="shared" si="19"/>
        <v>1.0541336686946963</v>
      </c>
      <c r="G85" s="184">
        <v>2.79484425349087</v>
      </c>
      <c r="H85" s="185">
        <f t="shared" si="19"/>
        <v>-0.97235151370489703</v>
      </c>
      <c r="I85" s="184">
        <v>2.9164037854889591</v>
      </c>
      <c r="J85" s="185">
        <f t="shared" si="19"/>
        <v>0.12155953199808911</v>
      </c>
      <c r="K85" s="184">
        <v>2.5729013254786453</v>
      </c>
      <c r="L85" s="185">
        <f t="shared" si="20"/>
        <v>-0.34350246001031381</v>
      </c>
      <c r="M85" s="184" t="s">
        <v>238</v>
      </c>
      <c r="N85" s="185" t="str">
        <f t="shared" si="21"/>
        <v>-</v>
      </c>
      <c r="O85" s="185" t="str">
        <f t="shared" si="22"/>
        <v>-</v>
      </c>
    </row>
    <row r="86" spans="1:16" x14ac:dyDescent="0.25">
      <c r="A86" s="1">
        <v>12</v>
      </c>
      <c r="B86" s="114" t="s">
        <v>93</v>
      </c>
      <c r="C86" s="184">
        <v>2.429787234042553</v>
      </c>
      <c r="D86" s="185">
        <v>-1.8016062688458683</v>
      </c>
      <c r="E86" s="184">
        <v>2.0899808551372048</v>
      </c>
      <c r="F86" s="185">
        <f t="shared" si="19"/>
        <v>-0.33980637890534826</v>
      </c>
      <c r="G86" s="184">
        <v>2.6834208552138032</v>
      </c>
      <c r="H86" s="185">
        <f t="shared" si="19"/>
        <v>0.59344000007659847</v>
      </c>
      <c r="I86" s="184">
        <v>3.7782217782217784</v>
      </c>
      <c r="J86" s="185">
        <f t="shared" si="19"/>
        <v>1.0948009230079752</v>
      </c>
      <c r="K86" s="184">
        <v>2.5320088300220749</v>
      </c>
      <c r="L86" s="185">
        <f t="shared" si="20"/>
        <v>-1.2462129481997035</v>
      </c>
      <c r="M86" s="184" t="s">
        <v>238</v>
      </c>
      <c r="N86" s="185" t="str">
        <f t="shared" si="21"/>
        <v>-</v>
      </c>
      <c r="O86" s="185" t="str">
        <f t="shared" si="22"/>
        <v>-</v>
      </c>
    </row>
    <row r="87" spans="1:16" ht="15.75" x14ac:dyDescent="0.25">
      <c r="B87" s="117" t="s">
        <v>30</v>
      </c>
      <c r="C87" s="186">
        <v>3.8098834873443148</v>
      </c>
      <c r="D87" s="187">
        <v>-0.23500279891470699</v>
      </c>
      <c r="E87" s="186">
        <v>2.5455179978063613</v>
      </c>
      <c r="F87" s="187">
        <f t="shared" si="19"/>
        <v>-1.2643654895379535</v>
      </c>
      <c r="G87" s="186">
        <v>2.5277672174294485</v>
      </c>
      <c r="H87" s="187">
        <f t="shared" si="19"/>
        <v>-1.77507803769128E-2</v>
      </c>
      <c r="I87" s="186">
        <v>2.8855237426665998</v>
      </c>
      <c r="J87" s="187">
        <f t="shared" si="19"/>
        <v>0.35775652523715129</v>
      </c>
      <c r="K87" s="186">
        <v>2.8975793229819655</v>
      </c>
      <c r="L87" s="187">
        <f t="shared" si="20"/>
        <v>1.2055580315365688E-2</v>
      </c>
      <c r="M87" s="186">
        <v>2.5882017993394828</v>
      </c>
      <c r="N87" s="187">
        <v>-0.33818049064119915</v>
      </c>
      <c r="O87" s="187">
        <v>-1.3225559344109517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299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CONCATENATE("dif ",RIGHT(2019,2),"/",RIGHT(2018,2))</f>
        <v>dif 19/18</v>
      </c>
      <c r="E96" s="113" t="s">
        <v>69</v>
      </c>
      <c r="F96" s="112" t="str">
        <f>CONCATENATE("dif ",RIGHT(E95,2),"/",RIGHT(C95,2))</f>
        <v>dif 20/19</v>
      </c>
      <c r="G96" s="113" t="s">
        <v>69</v>
      </c>
      <c r="H96" s="112" t="str">
        <f>CONCATENATE("dif ",RIGHT(G95,2),"/",RIGHT(E95,2))</f>
        <v>dif 21/20</v>
      </c>
      <c r="I96" s="113" t="s">
        <v>69</v>
      </c>
      <c r="J96" s="112" t="str">
        <f>CONCATENATE("dif ",RIGHT(I95,2),"/",RIGHT(G95,2))</f>
        <v>dif 22/21</v>
      </c>
      <c r="K96" s="113" t="s">
        <v>69</v>
      </c>
      <c r="L96" s="112" t="str">
        <f>CONCATENATE("dif ",RIGHT(K95,2),"/",RIGHT(I95,2))</f>
        <v>dif 23/22</v>
      </c>
      <c r="M96" s="113" t="s">
        <v>69</v>
      </c>
      <c r="N96" s="112" t="str">
        <f>CONCATENATE("dif ",RIGHT(M95,2),"/",RIGHT(K95,2))</f>
        <v>dif 24/23</v>
      </c>
      <c r="O96" s="112" t="str">
        <f>CONCATENATE("dif ",RIGHT(M95,2),"/",RIGHT(C95,2))</f>
        <v>dif 24/19</v>
      </c>
    </row>
    <row r="97" spans="2:15" x14ac:dyDescent="0.25">
      <c r="B97" s="114" t="s">
        <v>71</v>
      </c>
      <c r="C97" s="184">
        <v>8.2009165194346298</v>
      </c>
      <c r="D97" s="185">
        <v>-0.99546093333172614</v>
      </c>
      <c r="E97" s="184">
        <v>7.6712532171847156</v>
      </c>
      <c r="F97" s="185">
        <f t="shared" ref="F97:J99" si="23">IFERROR(E97-C97,"-")</f>
        <v>-0.5296633022499142</v>
      </c>
      <c r="G97" s="184">
        <v>6.4585365853658541</v>
      </c>
      <c r="H97" s="185">
        <f t="shared" si="23"/>
        <v>-1.2127166318188616</v>
      </c>
      <c r="I97" s="184">
        <v>7.446546384812172</v>
      </c>
      <c r="J97" s="185">
        <f t="shared" si="23"/>
        <v>0.98800979944631795</v>
      </c>
      <c r="K97" s="184">
        <v>7.4965692625113958</v>
      </c>
      <c r="L97" s="185">
        <f t="shared" ref="L97:L99" si="24">IFERROR(K97-I97,"-")</f>
        <v>5.0022877699223756E-2</v>
      </c>
      <c r="M97" s="184">
        <v>7.8066888703857895</v>
      </c>
      <c r="N97" s="185">
        <f t="shared" ref="N97:N99" si="25">IFERROR(M97-K97,"-")</f>
        <v>0.31011960787439374</v>
      </c>
      <c r="O97" s="185">
        <f t="shared" ref="O97" si="26">IFERROR(M97-C97,"-")</f>
        <v>-0.39422764904884033</v>
      </c>
    </row>
    <row r="98" spans="2:15" x14ac:dyDescent="0.25">
      <c r="B98" s="114" t="s">
        <v>73</v>
      </c>
      <c r="C98" s="184">
        <v>7.8625686307805509</v>
      </c>
      <c r="D98" s="185">
        <v>-0.4309409972167213</v>
      </c>
      <c r="E98" s="184">
        <v>7.9861051832882817</v>
      </c>
      <c r="F98" s="185">
        <f t="shared" si="23"/>
        <v>0.12353655250773077</v>
      </c>
      <c r="G98" s="184">
        <v>5.3278617710583154</v>
      </c>
      <c r="H98" s="185">
        <f t="shared" si="23"/>
        <v>-2.6582434122299663</v>
      </c>
      <c r="I98" s="184">
        <v>6.7661735700197241</v>
      </c>
      <c r="J98" s="185">
        <f t="shared" si="23"/>
        <v>1.4383117989614087</v>
      </c>
      <c r="K98" s="184">
        <v>6.916271649954421</v>
      </c>
      <c r="L98" s="185">
        <f t="shared" si="24"/>
        <v>0.15009807993469693</v>
      </c>
      <c r="M98" s="184">
        <v>7.2371334927805826</v>
      </c>
      <c r="N98" s="185">
        <f t="shared" si="25"/>
        <v>0.32086184282616159</v>
      </c>
      <c r="O98" s="185">
        <f>IFERROR(M98-C98,"-")</f>
        <v>-0.6254351379999683</v>
      </c>
    </row>
    <row r="99" spans="2:15" x14ac:dyDescent="0.25">
      <c r="B99" s="114" t="s">
        <v>75</v>
      </c>
      <c r="C99" s="184">
        <v>7.7692564559216386</v>
      </c>
      <c r="D99" s="185">
        <v>-0.33452507750751259</v>
      </c>
      <c r="E99" s="184">
        <v>9.565103234276167</v>
      </c>
      <c r="F99" s="185">
        <f t="shared" si="23"/>
        <v>1.7958467783545284</v>
      </c>
      <c r="G99" s="184">
        <v>6.549460043196544</v>
      </c>
      <c r="H99" s="185">
        <f t="shared" si="23"/>
        <v>-3.0156431910796231</v>
      </c>
      <c r="I99" s="184">
        <v>6.9455044810638915</v>
      </c>
      <c r="J99" s="185">
        <f t="shared" si="23"/>
        <v>0.39604443786734755</v>
      </c>
      <c r="K99" s="184">
        <v>7.0174319300713357</v>
      </c>
      <c r="L99" s="185">
        <f t="shared" si="24"/>
        <v>7.1927449007444189E-2</v>
      </c>
      <c r="M99" s="184">
        <v>6.7771826031339941</v>
      </c>
      <c r="N99" s="185">
        <f t="shared" si="25"/>
        <v>-0.24024932693734158</v>
      </c>
      <c r="O99" s="185">
        <f t="shared" ref="O99:O102" si="27">IFERROR(M99-C99,"-")</f>
        <v>-0.99207385278764448</v>
      </c>
    </row>
    <row r="100" spans="2:15" x14ac:dyDescent="0.25">
      <c r="B100" s="114" t="s">
        <v>77</v>
      </c>
      <c r="C100" s="184">
        <v>7.9002442727932927</v>
      </c>
      <c r="D100" s="185">
        <v>-0.80847488698546499</v>
      </c>
      <c r="E100" s="184" t="s">
        <v>238</v>
      </c>
      <c r="F100" s="185" t="str">
        <f>IFERROR(E100-C100,"-")</f>
        <v>-</v>
      </c>
      <c r="G100" s="184">
        <v>5.5182413470533209</v>
      </c>
      <c r="H100" s="185" t="str">
        <f>IFERROR(G100-E100,"-")</f>
        <v>-</v>
      </c>
      <c r="I100" s="184">
        <v>6.9061900191938577</v>
      </c>
      <c r="J100" s="185">
        <f>IFERROR(I100-G100,"-")</f>
        <v>1.3879486721405367</v>
      </c>
      <c r="K100" s="184">
        <v>6.8450769230769231</v>
      </c>
      <c r="L100" s="185">
        <f>IFERROR(K100-I100,"-")</f>
        <v>-6.1113096116934607E-2</v>
      </c>
      <c r="M100" s="184">
        <v>7.1761118048218231</v>
      </c>
      <c r="N100" s="185">
        <f>IFERROR(M100-K100,"-")</f>
        <v>0.33103488174490003</v>
      </c>
      <c r="O100" s="185">
        <f t="shared" si="27"/>
        <v>-0.72413246797146957</v>
      </c>
    </row>
    <row r="101" spans="2:15" x14ac:dyDescent="0.25">
      <c r="B101" s="114" t="s">
        <v>79</v>
      </c>
      <c r="C101" s="184">
        <v>9.5884199511684685</v>
      </c>
      <c r="D101" s="185">
        <v>1.0767146493552939</v>
      </c>
      <c r="E101" s="184" t="s">
        <v>238</v>
      </c>
      <c r="F101" s="185" t="str">
        <f t="shared" ref="F101:J109" si="28">IFERROR(E101-C101,"-")</f>
        <v>-</v>
      </c>
      <c r="G101" s="184">
        <v>5.0102339181286553</v>
      </c>
      <c r="H101" s="185" t="str">
        <f t="shared" si="28"/>
        <v>-</v>
      </c>
      <c r="I101" s="184">
        <v>6.806944923536852</v>
      </c>
      <c r="J101" s="185">
        <f t="shared" si="28"/>
        <v>1.7967110054081967</v>
      </c>
      <c r="K101" s="184">
        <v>6.9376146788990827</v>
      </c>
      <c r="L101" s="185">
        <f t="shared" ref="L101:L109" si="29">IFERROR(K101-I101,"-")</f>
        <v>0.13066975536223069</v>
      </c>
      <c r="M101" s="184">
        <v>7.215223838440898</v>
      </c>
      <c r="N101" s="185">
        <f t="shared" ref="N101:N108" si="30">IFERROR(M101-K101,"-")</f>
        <v>0.27760915954181531</v>
      </c>
      <c r="O101" s="185">
        <f t="shared" si="27"/>
        <v>-2.3731961127275705</v>
      </c>
    </row>
    <row r="102" spans="2:15" x14ac:dyDescent="0.25">
      <c r="B102" s="114" t="s">
        <v>81</v>
      </c>
      <c r="C102" s="184">
        <v>7.6471282686972435</v>
      </c>
      <c r="D102" s="185">
        <v>-0.67279233758207813</v>
      </c>
      <c r="E102" s="184" t="s">
        <v>238</v>
      </c>
      <c r="F102" s="185" t="str">
        <f t="shared" si="28"/>
        <v>-</v>
      </c>
      <c r="G102" s="184">
        <v>6.4601671309192197</v>
      </c>
      <c r="H102" s="185" t="str">
        <f t="shared" si="28"/>
        <v>-</v>
      </c>
      <c r="I102" s="184">
        <v>7.3947944395149365</v>
      </c>
      <c r="J102" s="185">
        <f t="shared" si="28"/>
        <v>0.93462730859571685</v>
      </c>
      <c r="K102" s="184">
        <v>7.4332802003871112</v>
      </c>
      <c r="L102" s="185">
        <f t="shared" si="29"/>
        <v>3.8485760872174701E-2</v>
      </c>
      <c r="M102" s="184">
        <v>7.3506738946635499</v>
      </c>
      <c r="N102" s="185">
        <f t="shared" si="30"/>
        <v>-8.2606305723561313E-2</v>
      </c>
      <c r="O102" s="185">
        <f t="shared" si="27"/>
        <v>-0.29645437403369357</v>
      </c>
    </row>
    <row r="103" spans="2:15" x14ac:dyDescent="0.25">
      <c r="B103" s="114" t="s">
        <v>83</v>
      </c>
      <c r="C103" s="184">
        <v>8.7290425766600492</v>
      </c>
      <c r="D103" s="185">
        <v>-0.23386686457309125</v>
      </c>
      <c r="E103" s="184" t="s">
        <v>238</v>
      </c>
      <c r="F103" s="185" t="str">
        <f t="shared" si="28"/>
        <v>-</v>
      </c>
      <c r="G103" s="184">
        <v>7.0141099261689908</v>
      </c>
      <c r="H103" s="185" t="str">
        <f t="shared" si="28"/>
        <v>-</v>
      </c>
      <c r="I103" s="184">
        <v>7.4779303837282445</v>
      </c>
      <c r="J103" s="185">
        <f t="shared" si="28"/>
        <v>0.46382045755925372</v>
      </c>
      <c r="K103" s="184">
        <v>7.5134418022528164</v>
      </c>
      <c r="L103" s="185">
        <f t="shared" si="29"/>
        <v>3.5511418524571958E-2</v>
      </c>
      <c r="M103" s="184">
        <v>7.632933930032241</v>
      </c>
      <c r="N103" s="185">
        <f t="shared" si="30"/>
        <v>0.11949212777942453</v>
      </c>
      <c r="O103" s="185">
        <f>IFERROR(M103-C103,"-")</f>
        <v>-1.0961086466278083</v>
      </c>
    </row>
    <row r="104" spans="2:15" x14ac:dyDescent="0.25">
      <c r="B104" s="114" t="s">
        <v>85</v>
      </c>
      <c r="C104" s="184">
        <v>8.8112616716010024</v>
      </c>
      <c r="D104" s="185">
        <v>-0.65081228696437954</v>
      </c>
      <c r="E104" s="184">
        <v>6.8154285714285718</v>
      </c>
      <c r="F104" s="185">
        <f t="shared" si="28"/>
        <v>-1.9958331001724305</v>
      </c>
      <c r="G104" s="184">
        <v>6.4512410426835602</v>
      </c>
      <c r="H104" s="185">
        <f t="shared" si="28"/>
        <v>-0.36418752874501159</v>
      </c>
      <c r="I104" s="184">
        <v>8.1645854015361312</v>
      </c>
      <c r="J104" s="185">
        <f t="shared" si="28"/>
        <v>1.713344358852571</v>
      </c>
      <c r="K104" s="184">
        <v>7.7616424165371756</v>
      </c>
      <c r="L104" s="185">
        <f t="shared" si="29"/>
        <v>-0.40294298499895564</v>
      </c>
      <c r="M104" s="184">
        <v>7.9521933927428483</v>
      </c>
      <c r="N104" s="185">
        <f t="shared" si="30"/>
        <v>0.19055097620567274</v>
      </c>
      <c r="O104" s="185">
        <f>IFERROR(M104-C104,"-")</f>
        <v>-0.85906827885815407</v>
      </c>
    </row>
    <row r="105" spans="2:15" x14ac:dyDescent="0.25">
      <c r="B105" s="114" t="s">
        <v>87</v>
      </c>
      <c r="C105" s="184">
        <v>8.4556488690001839</v>
      </c>
      <c r="D105" s="185">
        <v>-0.13842019145639561</v>
      </c>
      <c r="E105" s="184">
        <v>7.0841442472810536</v>
      </c>
      <c r="F105" s="185">
        <f t="shared" si="28"/>
        <v>-1.3715046217191302</v>
      </c>
      <c r="G105" s="184">
        <v>7.082481389578164</v>
      </c>
      <c r="H105" s="185">
        <f t="shared" si="28"/>
        <v>-1.662857702889653E-3</v>
      </c>
      <c r="I105" s="184">
        <v>7.4192040278110767</v>
      </c>
      <c r="J105" s="185">
        <f t="shared" si="28"/>
        <v>0.33672263823291271</v>
      </c>
      <c r="K105" s="184">
        <v>7.3991134372997225</v>
      </c>
      <c r="L105" s="185">
        <f t="shared" si="29"/>
        <v>-2.00905905113542E-2</v>
      </c>
      <c r="M105" s="184">
        <v>7.3389119058002619</v>
      </c>
      <c r="N105" s="185">
        <f t="shared" si="30"/>
        <v>-6.0201531499460614E-2</v>
      </c>
      <c r="O105" s="185">
        <f t="shared" ref="O105:O108" si="31">IFERROR(M105-C105,"-")</f>
        <v>-1.116736963199922</v>
      </c>
    </row>
    <row r="106" spans="2:15" x14ac:dyDescent="0.25">
      <c r="B106" s="114" t="s">
        <v>89</v>
      </c>
      <c r="C106" s="184">
        <v>7.7487463710741622</v>
      </c>
      <c r="D106" s="185">
        <v>-4.6726899899520724E-2</v>
      </c>
      <c r="E106" s="184">
        <v>5.1605362667583359</v>
      </c>
      <c r="F106" s="185">
        <f t="shared" si="28"/>
        <v>-2.5882101043158263</v>
      </c>
      <c r="G106" s="184">
        <v>6.5688409646233934</v>
      </c>
      <c r="H106" s="185">
        <f t="shared" si="28"/>
        <v>1.4083046978650575</v>
      </c>
      <c r="I106" s="184">
        <v>7.1699071387115501</v>
      </c>
      <c r="J106" s="185">
        <f t="shared" si="28"/>
        <v>0.60106617408815666</v>
      </c>
      <c r="K106" s="184">
        <v>7.2059213433495364</v>
      </c>
      <c r="L106" s="185">
        <f t="shared" si="29"/>
        <v>3.6014204637986325E-2</v>
      </c>
      <c r="M106" s="184">
        <v>6.9657051819553919</v>
      </c>
      <c r="N106" s="185">
        <f t="shared" si="30"/>
        <v>-0.24021616139414448</v>
      </c>
      <c r="O106" s="185">
        <f t="shared" si="31"/>
        <v>-0.7830411891187703</v>
      </c>
    </row>
    <row r="107" spans="2:15" x14ac:dyDescent="0.25">
      <c r="B107" s="114" t="s">
        <v>91</v>
      </c>
      <c r="C107" s="184">
        <v>7.8510095281306711</v>
      </c>
      <c r="D107" s="185">
        <v>0.16391363027682715</v>
      </c>
      <c r="E107" s="184">
        <v>7.2765894236482476</v>
      </c>
      <c r="F107" s="185">
        <f t="shared" si="28"/>
        <v>-0.57442010448242353</v>
      </c>
      <c r="G107" s="184">
        <v>7.1657880580957505</v>
      </c>
      <c r="H107" s="185">
        <f t="shared" si="28"/>
        <v>-0.11080136555249709</v>
      </c>
      <c r="I107" s="184">
        <v>7.4580561252563653</v>
      </c>
      <c r="J107" s="185">
        <f t="shared" si="28"/>
        <v>0.29226806716061482</v>
      </c>
      <c r="K107" s="184">
        <v>6.9781878462679403</v>
      </c>
      <c r="L107" s="185">
        <f t="shared" si="29"/>
        <v>-0.47986827898842499</v>
      </c>
      <c r="M107" s="184" t="s">
        <v>238</v>
      </c>
      <c r="N107" s="185" t="str">
        <f t="shared" si="30"/>
        <v>-</v>
      </c>
      <c r="O107" s="185" t="str">
        <f t="shared" si="31"/>
        <v>-</v>
      </c>
    </row>
    <row r="108" spans="2:15" x14ac:dyDescent="0.25">
      <c r="B108" s="114" t="s">
        <v>93</v>
      </c>
      <c r="C108" s="184">
        <v>7.5398230088495577</v>
      </c>
      <c r="D108" s="185">
        <v>-0.10169346763545928</v>
      </c>
      <c r="E108" s="184">
        <v>6.5108942351339083</v>
      </c>
      <c r="F108" s="185">
        <f t="shared" si="28"/>
        <v>-1.0289287737156494</v>
      </c>
      <c r="G108" s="184">
        <v>6.5794545249633725</v>
      </c>
      <c r="H108" s="185">
        <f t="shared" si="28"/>
        <v>6.8560289829464161E-2</v>
      </c>
      <c r="I108" s="184">
        <v>6.9214928015654849</v>
      </c>
      <c r="J108" s="185">
        <f t="shared" si="28"/>
        <v>0.34203827660211239</v>
      </c>
      <c r="K108" s="184">
        <v>6.8337751022058493</v>
      </c>
      <c r="L108" s="185">
        <f t="shared" si="29"/>
        <v>-8.7717699359635581E-2</v>
      </c>
      <c r="M108" s="184" t="s">
        <v>238</v>
      </c>
      <c r="N108" s="185" t="str">
        <f t="shared" si="30"/>
        <v>-</v>
      </c>
      <c r="O108" s="185" t="str">
        <f t="shared" si="31"/>
        <v>-</v>
      </c>
    </row>
    <row r="109" spans="2:15" ht="15.75" x14ac:dyDescent="0.25">
      <c r="B109" s="117" t="s">
        <v>30</v>
      </c>
      <c r="C109" s="186">
        <v>8.1303415149012697</v>
      </c>
      <c r="D109" s="187">
        <v>-0.29701038567026217</v>
      </c>
      <c r="E109" s="186">
        <v>7.6399587640674662</v>
      </c>
      <c r="F109" s="187">
        <f t="shared" si="28"/>
        <v>-0.49038275083380345</v>
      </c>
      <c r="G109" s="186">
        <v>6.6540103016924208</v>
      </c>
      <c r="H109" s="187">
        <f t="shared" si="28"/>
        <v>-0.98594846237504541</v>
      </c>
      <c r="I109" s="186">
        <v>7.225848037324166</v>
      </c>
      <c r="J109" s="187">
        <f t="shared" si="28"/>
        <v>0.57183773563174523</v>
      </c>
      <c r="K109" s="186">
        <v>7.1890816624489</v>
      </c>
      <c r="L109" s="187">
        <f t="shared" si="29"/>
        <v>-3.6766374875266017E-2</v>
      </c>
      <c r="M109" s="186">
        <v>7.3279468211969885</v>
      </c>
      <c r="N109" s="187">
        <v>7.5590743061591859E-2</v>
      </c>
      <c r="O109" s="187">
        <v>-0.89749996556374079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:16" ht="48.75" customHeight="1" thickBot="1" x14ac:dyDescent="0.3">
      <c r="B114" s="270" t="s">
        <v>300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CONCATENATE("dif ",RIGHT(2019,2),"/",RIGHT(2018,2))</f>
        <v>dif 19/18</v>
      </c>
      <c r="E118" s="113" t="s">
        <v>69</v>
      </c>
      <c r="F118" s="112" t="str">
        <f>CONCATENATE("dif ",RIGHT(E117,2),"/",RIGHT(C117,2))</f>
        <v>dif 20/19</v>
      </c>
      <c r="G118" s="113" t="s">
        <v>69</v>
      </c>
      <c r="H118" s="112" t="str">
        <f>CONCATENATE("dif ",RIGHT(G117,2),"/",RIGHT(E117,2))</f>
        <v>dif 21/20</v>
      </c>
      <c r="I118" s="113" t="s">
        <v>69</v>
      </c>
      <c r="J118" s="112" t="str">
        <f>CONCATENATE("dif ",RIGHT(I117,2),"/",RIGHT(G117,2))</f>
        <v>dif 22/21</v>
      </c>
      <c r="K118" s="113" t="s">
        <v>69</v>
      </c>
      <c r="L118" s="112" t="str">
        <f>CONCATENATE("dif ",RIGHT(K117,2),"/",RIGHT(I117,2))</f>
        <v>dif 23/22</v>
      </c>
      <c r="M118" s="113" t="s">
        <v>69</v>
      </c>
      <c r="N118" s="112" t="str">
        <f>CONCATENATE("dif ",RIGHT(M117,2),"/",RIGHT(K117,2))</f>
        <v>dif 24/23</v>
      </c>
      <c r="O118" s="112" t="str">
        <f>CONCATENATE("dif ",RIGHT(M117,2),"/",RIGHT(C117,2))</f>
        <v>dif 24/19</v>
      </c>
    </row>
    <row r="119" spans="1:16" x14ac:dyDescent="0.25">
      <c r="B119" s="114" t="s">
        <v>71</v>
      </c>
      <c r="C119" s="184">
        <v>8.6742376709750282</v>
      </c>
      <c r="D119" s="185">
        <v>-1.8352269672783681</v>
      </c>
      <c r="E119" s="184">
        <v>8.6530306522240146</v>
      </c>
      <c r="F119" s="185">
        <f t="shared" ref="F119:J121" si="32">IFERROR(E119-C119,"-")</f>
        <v>-2.1207018751013607E-2</v>
      </c>
      <c r="G119" s="184">
        <v>6.5042016806722689</v>
      </c>
      <c r="H119" s="185">
        <f t="shared" si="32"/>
        <v>-2.1488289715517457</v>
      </c>
      <c r="I119" s="184">
        <v>7.8397561506640541</v>
      </c>
      <c r="J119" s="185">
        <f t="shared" si="32"/>
        <v>1.3355544699917852</v>
      </c>
      <c r="K119" s="184">
        <v>7.6294527620030976</v>
      </c>
      <c r="L119" s="185">
        <f t="shared" ref="L119:L121" si="33">IFERROR(K119-I119,"-")</f>
        <v>-0.21030338866095644</v>
      </c>
      <c r="M119" s="184">
        <v>7.7992768836015864</v>
      </c>
      <c r="N119" s="185">
        <f t="shared" ref="N119:N121" si="34">IFERROR(M119-K119,"-")</f>
        <v>0.16982412159848881</v>
      </c>
      <c r="O119" s="185">
        <f t="shared" ref="O119" si="35">IFERROR(M119-C119,"-")</f>
        <v>-0.87496078737344174</v>
      </c>
    </row>
    <row r="120" spans="1:16" x14ac:dyDescent="0.25">
      <c r="B120" s="114" t="s">
        <v>73</v>
      </c>
      <c r="C120" s="184">
        <v>8.0504564520108559</v>
      </c>
      <c r="D120" s="185">
        <v>-1.0159787331743289</v>
      </c>
      <c r="E120" s="184">
        <v>9.1680054304785603</v>
      </c>
      <c r="F120" s="185">
        <f t="shared" si="32"/>
        <v>1.1175489784677044</v>
      </c>
      <c r="G120" s="184">
        <v>4.0470588235294116</v>
      </c>
      <c r="H120" s="185">
        <f t="shared" si="32"/>
        <v>-5.1209466069491487</v>
      </c>
      <c r="I120" s="184">
        <v>7.1585677749360617</v>
      </c>
      <c r="J120" s="185">
        <f t="shared" si="32"/>
        <v>3.1115089514066501</v>
      </c>
      <c r="K120" s="184">
        <v>6.7291277985074629</v>
      </c>
      <c r="L120" s="185">
        <f t="shared" si="33"/>
        <v>-0.42943997642859877</v>
      </c>
      <c r="M120" s="184">
        <v>7.3254189944134076</v>
      </c>
      <c r="N120" s="185">
        <f t="shared" si="34"/>
        <v>0.5962911959059447</v>
      </c>
      <c r="O120" s="185">
        <f>IFERROR(M120-C120,"-")</f>
        <v>-0.72503745759744831</v>
      </c>
    </row>
    <row r="121" spans="1:16" x14ac:dyDescent="0.25">
      <c r="B121" s="114" t="s">
        <v>75</v>
      </c>
      <c r="C121" s="184">
        <v>7.9083730258210077</v>
      </c>
      <c r="D121" s="185">
        <v>-0.87260964581750944</v>
      </c>
      <c r="E121" s="184">
        <v>9.9803084223013041</v>
      </c>
      <c r="F121" s="185">
        <f t="shared" si="32"/>
        <v>2.0719353964802965</v>
      </c>
      <c r="G121" s="184">
        <v>3.8153846153846156</v>
      </c>
      <c r="H121" s="185">
        <f t="shared" si="32"/>
        <v>-6.1649238069166881</v>
      </c>
      <c r="I121" s="184">
        <v>7.3829883497341928</v>
      </c>
      <c r="J121" s="185">
        <f t="shared" si="32"/>
        <v>3.5676037343495772</v>
      </c>
      <c r="K121" s="184">
        <v>6.494187655687794</v>
      </c>
      <c r="L121" s="185">
        <f t="shared" si="33"/>
        <v>-0.88880069404639883</v>
      </c>
      <c r="M121" s="184">
        <v>6.58644785600847</v>
      </c>
      <c r="N121" s="185">
        <f t="shared" si="34"/>
        <v>9.2260200320676056E-2</v>
      </c>
      <c r="O121" s="185">
        <f t="shared" ref="O121:O124" si="36">IFERROR(M121-C121,"-")</f>
        <v>-1.3219251698125376</v>
      </c>
    </row>
    <row r="122" spans="1:16" x14ac:dyDescent="0.25">
      <c r="B122" s="114" t="s">
        <v>77</v>
      </c>
      <c r="C122" s="184">
        <v>8.1229310863677409</v>
      </c>
      <c r="D122" s="185">
        <v>-2.0926600044375139</v>
      </c>
      <c r="E122" s="184" t="s">
        <v>238</v>
      </c>
      <c r="F122" s="185" t="str">
        <f>IFERROR(E122-C122,"-")</f>
        <v>-</v>
      </c>
      <c r="G122" s="184">
        <v>2.0697674418604652</v>
      </c>
      <c r="H122" s="185" t="str">
        <f>IFERROR(G122-E122,"-")</f>
        <v>-</v>
      </c>
      <c r="I122" s="184">
        <v>7.6654097815237883</v>
      </c>
      <c r="J122" s="185">
        <f>IFERROR(I122-G122,"-")</f>
        <v>5.595642339663323</v>
      </c>
      <c r="K122" s="184">
        <v>6.8568426950553301</v>
      </c>
      <c r="L122" s="185">
        <f>IFERROR(K122-I122,"-")</f>
        <v>-0.80856708646845821</v>
      </c>
      <c r="M122" s="184">
        <v>7.2563217110393223</v>
      </c>
      <c r="N122" s="185">
        <f>IFERROR(M122-K122,"-")</f>
        <v>0.39947901598399227</v>
      </c>
      <c r="O122" s="185">
        <f t="shared" si="36"/>
        <v>-0.86660937532841853</v>
      </c>
    </row>
    <row r="123" spans="1:16" x14ac:dyDescent="0.25">
      <c r="B123" s="114" t="s">
        <v>79</v>
      </c>
      <c r="C123" s="184">
        <v>10.177964585941693</v>
      </c>
      <c r="D123" s="185">
        <v>1.2124612167372266</v>
      </c>
      <c r="E123" s="184" t="s">
        <v>238</v>
      </c>
      <c r="F123" s="185" t="str">
        <f t="shared" ref="F123:J131" si="37">IFERROR(E123-C123,"-")</f>
        <v>-</v>
      </c>
      <c r="G123" s="184">
        <v>2.9821428571428572</v>
      </c>
      <c r="H123" s="185" t="str">
        <f t="shared" si="37"/>
        <v>-</v>
      </c>
      <c r="I123" s="184">
        <v>7.2070941004388107</v>
      </c>
      <c r="J123" s="185">
        <f t="shared" si="37"/>
        <v>4.2249512432959531</v>
      </c>
      <c r="K123" s="184">
        <v>6.6725205448609701</v>
      </c>
      <c r="L123" s="185">
        <f t="shared" ref="L123:L131" si="38">IFERROR(K123-I123,"-")</f>
        <v>-0.53457355557784059</v>
      </c>
      <c r="M123" s="184">
        <v>7.2387146878943796</v>
      </c>
      <c r="N123" s="185">
        <f t="shared" ref="N123:N130" si="39">IFERROR(M123-K123,"-")</f>
        <v>0.56619414303340942</v>
      </c>
      <c r="O123" s="185">
        <f t="shared" si="36"/>
        <v>-2.9392498980473132</v>
      </c>
    </row>
    <row r="124" spans="1:16" x14ac:dyDescent="0.25">
      <c r="B124" s="114" t="s">
        <v>81</v>
      </c>
      <c r="C124" s="184">
        <v>8.6294349540078841</v>
      </c>
      <c r="D124" s="185">
        <v>1.7161350523302588E-3</v>
      </c>
      <c r="E124" s="184" t="s">
        <v>238</v>
      </c>
      <c r="F124" s="185" t="str">
        <f t="shared" si="37"/>
        <v>-</v>
      </c>
      <c r="G124" s="184">
        <v>5.4222222222222225</v>
      </c>
      <c r="H124" s="185" t="str">
        <f t="shared" si="37"/>
        <v>-</v>
      </c>
      <c r="I124" s="184">
        <v>8.0422956616347072</v>
      </c>
      <c r="J124" s="185">
        <f t="shared" si="37"/>
        <v>2.6200734394124847</v>
      </c>
      <c r="K124" s="184">
        <v>7.1928683291169735</v>
      </c>
      <c r="L124" s="185">
        <f t="shared" si="38"/>
        <v>-0.84942733251773372</v>
      </c>
      <c r="M124" s="184">
        <v>7.4717546914296769</v>
      </c>
      <c r="N124" s="185">
        <f t="shared" si="39"/>
        <v>0.27888636231270336</v>
      </c>
      <c r="O124" s="185">
        <f t="shared" si="36"/>
        <v>-1.1576802625782072</v>
      </c>
    </row>
    <row r="125" spans="1:16" x14ac:dyDescent="0.25">
      <c r="B125" s="114" t="s">
        <v>83</v>
      </c>
      <c r="C125" s="184">
        <v>9.2119276978027926</v>
      </c>
      <c r="D125" s="185">
        <v>-0.12395800581099081</v>
      </c>
      <c r="E125" s="184" t="s">
        <v>238</v>
      </c>
      <c r="F125" s="185" t="str">
        <f t="shared" si="37"/>
        <v>-</v>
      </c>
      <c r="G125" s="184">
        <v>6.4112291350531105</v>
      </c>
      <c r="H125" s="185" t="str">
        <f t="shared" si="37"/>
        <v>-</v>
      </c>
      <c r="I125" s="184">
        <v>7.680676270984641</v>
      </c>
      <c r="J125" s="185">
        <f t="shared" si="37"/>
        <v>1.2694471359315305</v>
      </c>
      <c r="K125" s="184">
        <v>7.0888216261350587</v>
      </c>
      <c r="L125" s="185">
        <f t="shared" si="38"/>
        <v>-0.59185464484958228</v>
      </c>
      <c r="M125" s="184">
        <v>7.5208927342444207</v>
      </c>
      <c r="N125" s="185">
        <f t="shared" si="39"/>
        <v>0.432071108109362</v>
      </c>
      <c r="O125" s="185">
        <f>IFERROR(M125-C125,"-")</f>
        <v>-1.6910349635583719</v>
      </c>
    </row>
    <row r="126" spans="1:16" x14ac:dyDescent="0.25">
      <c r="B126" s="114" t="s">
        <v>85</v>
      </c>
      <c r="C126" s="184">
        <v>8.7342050104800872</v>
      </c>
      <c r="D126" s="185">
        <v>-1.4407433315449047</v>
      </c>
      <c r="E126" s="184">
        <v>6.7682119205298017</v>
      </c>
      <c r="F126" s="185">
        <f t="shared" si="37"/>
        <v>-1.9659930899502855</v>
      </c>
      <c r="G126" s="184">
        <v>5.0424137931034485</v>
      </c>
      <c r="H126" s="185">
        <f t="shared" si="37"/>
        <v>-1.7257981274263532</v>
      </c>
      <c r="I126" s="184">
        <v>8.3796070100902806</v>
      </c>
      <c r="J126" s="185">
        <f t="shared" si="37"/>
        <v>3.3371932169868321</v>
      </c>
      <c r="K126" s="184">
        <v>7.4306201550387598</v>
      </c>
      <c r="L126" s="185">
        <f t="shared" si="38"/>
        <v>-0.94898685505152081</v>
      </c>
      <c r="M126" s="184">
        <v>8.2123629112662009</v>
      </c>
      <c r="N126" s="185">
        <f t="shared" si="39"/>
        <v>0.78174275622744105</v>
      </c>
      <c r="O126" s="185">
        <f>IFERROR(M126-C126,"-")</f>
        <v>-0.52184209921388636</v>
      </c>
    </row>
    <row r="127" spans="1:16" x14ac:dyDescent="0.25">
      <c r="B127" s="114" t="s">
        <v>87</v>
      </c>
      <c r="C127" s="184">
        <v>8.8752884171665904</v>
      </c>
      <c r="D127" s="185">
        <v>-0.80582245380812267</v>
      </c>
      <c r="E127" s="184">
        <v>5.57085020242915</v>
      </c>
      <c r="F127" s="185">
        <f t="shared" si="37"/>
        <v>-3.3044382147374405</v>
      </c>
      <c r="G127" s="184">
        <v>7.7452655031563316</v>
      </c>
      <c r="H127" s="185">
        <f t="shared" si="37"/>
        <v>2.1744153007271816</v>
      </c>
      <c r="I127" s="184">
        <v>7.5430274431888735</v>
      </c>
      <c r="J127" s="185">
        <f t="shared" si="37"/>
        <v>-0.20223805996745803</v>
      </c>
      <c r="K127" s="184">
        <v>7.533498492029298</v>
      </c>
      <c r="L127" s="185">
        <f t="shared" si="38"/>
        <v>-9.5289511595755272E-3</v>
      </c>
      <c r="M127" s="184">
        <v>7.5409499080385158</v>
      </c>
      <c r="N127" s="185">
        <f t="shared" si="39"/>
        <v>7.4514160092178372E-3</v>
      </c>
      <c r="O127" s="185">
        <f t="shared" ref="O127:O130" si="40">IFERROR(M127-C127,"-")</f>
        <v>-1.3343385091280746</v>
      </c>
    </row>
    <row r="128" spans="1:16" x14ac:dyDescent="0.25">
      <c r="A128" s="120"/>
      <c r="B128" s="114" t="s">
        <v>89</v>
      </c>
      <c r="C128" s="184">
        <v>7.8189375506893759</v>
      </c>
      <c r="D128" s="185">
        <v>-0.35906412857174974</v>
      </c>
      <c r="E128" s="184">
        <v>3.9648609077598831</v>
      </c>
      <c r="F128" s="185">
        <f t="shared" si="37"/>
        <v>-3.8540766429294928</v>
      </c>
      <c r="G128" s="184">
        <v>7.1007009011586328</v>
      </c>
      <c r="H128" s="185">
        <f t="shared" si="37"/>
        <v>3.1358399933987497</v>
      </c>
      <c r="I128" s="184">
        <v>7.8303074824220795</v>
      </c>
      <c r="J128" s="185">
        <f t="shared" si="37"/>
        <v>0.72960658126344669</v>
      </c>
      <c r="K128" s="184">
        <v>7.0412095510279338</v>
      </c>
      <c r="L128" s="185">
        <f t="shared" si="38"/>
        <v>-0.78909793139414575</v>
      </c>
      <c r="M128" s="184">
        <v>7.3660401115208201</v>
      </c>
      <c r="N128" s="185">
        <f t="shared" si="39"/>
        <v>0.32483056049288628</v>
      </c>
      <c r="O128" s="185">
        <f t="shared" si="40"/>
        <v>-0.45289743916855585</v>
      </c>
    </row>
    <row r="129" spans="2:16" x14ac:dyDescent="0.25">
      <c r="B129" s="114" t="s">
        <v>91</v>
      </c>
      <c r="C129" s="184">
        <v>8.0875347600048357</v>
      </c>
      <c r="D129" s="185">
        <v>0.20852457715144723</v>
      </c>
      <c r="E129" s="184">
        <v>7.705363703159442</v>
      </c>
      <c r="F129" s="185">
        <f t="shared" si="37"/>
        <v>-0.38217105684539376</v>
      </c>
      <c r="G129" s="184">
        <v>7.5264134780125644</v>
      </c>
      <c r="H129" s="185">
        <f t="shared" si="37"/>
        <v>-0.17895022514687753</v>
      </c>
      <c r="I129" s="184">
        <v>7.7274300932090547</v>
      </c>
      <c r="J129" s="185">
        <f t="shared" si="37"/>
        <v>0.20101661519649028</v>
      </c>
      <c r="K129" s="184">
        <v>7.0028126352228472</v>
      </c>
      <c r="L129" s="185">
        <f t="shared" si="38"/>
        <v>-0.72461745798620747</v>
      </c>
      <c r="M129" s="184" t="s">
        <v>238</v>
      </c>
      <c r="N129" s="185" t="str">
        <f t="shared" si="39"/>
        <v>-</v>
      </c>
      <c r="O129" s="185" t="str">
        <f t="shared" si="40"/>
        <v>-</v>
      </c>
    </row>
    <row r="130" spans="2:16" x14ac:dyDescent="0.25">
      <c r="B130" s="114" t="s">
        <v>93</v>
      </c>
      <c r="C130" s="184">
        <v>7.3605494505494509</v>
      </c>
      <c r="D130" s="185">
        <v>-0.71554394757784578</v>
      </c>
      <c r="E130" s="184">
        <v>7.0630990415335466</v>
      </c>
      <c r="F130" s="185">
        <f t="shared" si="37"/>
        <v>-0.29745040901590425</v>
      </c>
      <c r="G130" s="184">
        <v>6.7358556056924677</v>
      </c>
      <c r="H130" s="185">
        <f t="shared" si="37"/>
        <v>-0.32724343584107896</v>
      </c>
      <c r="I130" s="184">
        <v>7.4731719187249057</v>
      </c>
      <c r="J130" s="185">
        <f t="shared" si="37"/>
        <v>0.73731631303243805</v>
      </c>
      <c r="K130" s="184">
        <v>6.727220366317245</v>
      </c>
      <c r="L130" s="185">
        <f t="shared" si="38"/>
        <v>-0.74595155240766076</v>
      </c>
      <c r="M130" s="184" t="s">
        <v>238</v>
      </c>
      <c r="N130" s="185" t="str">
        <f t="shared" si="39"/>
        <v>-</v>
      </c>
      <c r="O130" s="185" t="str">
        <f t="shared" si="40"/>
        <v>-</v>
      </c>
    </row>
    <row r="131" spans="2:16" ht="15.75" x14ac:dyDescent="0.25">
      <c r="B131" s="117" t="s">
        <v>30</v>
      </c>
      <c r="C131" s="186">
        <v>8.428024616485887</v>
      </c>
      <c r="D131" s="187">
        <v>-0.67265135072251248</v>
      </c>
      <c r="E131" s="186">
        <v>8.6881922354654506</v>
      </c>
      <c r="F131" s="187">
        <f t="shared" si="37"/>
        <v>0.26016761897956364</v>
      </c>
      <c r="G131" s="186">
        <v>6.9136660747345751</v>
      </c>
      <c r="H131" s="187">
        <f t="shared" si="37"/>
        <v>-1.7745261607308755</v>
      </c>
      <c r="I131" s="186">
        <v>7.6641018205919513</v>
      </c>
      <c r="J131" s="187">
        <f t="shared" si="37"/>
        <v>0.75043574585737627</v>
      </c>
      <c r="K131" s="186">
        <v>7.0465085514504393</v>
      </c>
      <c r="L131" s="187">
        <f t="shared" si="38"/>
        <v>-0.61759326914151202</v>
      </c>
      <c r="M131" s="186">
        <v>7.4321887883822537</v>
      </c>
      <c r="N131" s="187">
        <v>0.34955412596259627</v>
      </c>
      <c r="O131" s="187">
        <v>-1.146417662610391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301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CONCATENATE("dif ",RIGHT(2019,2),"/",RIGHT(2018,2))</f>
        <v>dif 19/18</v>
      </c>
      <c r="E140" s="113" t="s">
        <v>69</v>
      </c>
      <c r="F140" s="112" t="str">
        <f>CONCATENATE("dif ",RIGHT(E139,2),"/",RIGHT(C139,2))</f>
        <v>dif 20/19</v>
      </c>
      <c r="G140" s="113" t="s">
        <v>69</v>
      </c>
      <c r="H140" s="112" t="str">
        <f>CONCATENATE("dif ",RIGHT(G139,2),"/",RIGHT(E139,2))</f>
        <v>dif 21/20</v>
      </c>
      <c r="I140" s="113" t="s">
        <v>69</v>
      </c>
      <c r="J140" s="112" t="str">
        <f>CONCATENATE("dif ",RIGHT(I139,2),"/",RIGHT(G139,2))</f>
        <v>dif 22/21</v>
      </c>
      <c r="K140" s="113" t="s">
        <v>69</v>
      </c>
      <c r="L140" s="112" t="str">
        <f>CONCATENATE("dif ",RIGHT(K139,2),"/",RIGHT(I139,2))</f>
        <v>dif 23/22</v>
      </c>
      <c r="M140" s="113" t="s">
        <v>69</v>
      </c>
      <c r="N140" s="112" t="str">
        <f>CONCATENATE("dif ",RIGHT(M139,2),"/",RIGHT(K139,2))</f>
        <v>dif 24/23</v>
      </c>
      <c r="O140" s="112" t="str">
        <f>CONCATENATE("dif ",RIGHT(M139,2),"/",RIGHT(C139,2))</f>
        <v>dif 24/19</v>
      </c>
    </row>
    <row r="141" spans="2:16" x14ac:dyDescent="0.25">
      <c r="B141" s="114" t="s">
        <v>71</v>
      </c>
      <c r="C141" s="184">
        <v>8.6974137931034488</v>
      </c>
      <c r="D141" s="185">
        <v>-0.30884738757633734</v>
      </c>
      <c r="E141" s="184">
        <v>6.9177173191771733</v>
      </c>
      <c r="F141" s="185">
        <f t="shared" ref="F141:J143" si="41">IFERROR(E141-C141,"-")</f>
        <v>-1.7796964739262755</v>
      </c>
      <c r="G141" s="184">
        <v>7.5774058577405858</v>
      </c>
      <c r="H141" s="185">
        <f t="shared" si="41"/>
        <v>0.65968853856341259</v>
      </c>
      <c r="I141" s="184">
        <v>9.500934579439253</v>
      </c>
      <c r="J141" s="185">
        <f t="shared" si="41"/>
        <v>1.9235287216986672</v>
      </c>
      <c r="K141" s="184">
        <v>8.3240911891558849</v>
      </c>
      <c r="L141" s="185">
        <f t="shared" ref="L141:L143" si="42">IFERROR(K141-I141,"-")</f>
        <v>-1.1768433902833682</v>
      </c>
      <c r="M141" s="184">
        <v>9.6112149532710287</v>
      </c>
      <c r="N141" s="185">
        <f t="shared" ref="N141:N143" si="43">IFERROR(M141-K141,"-")</f>
        <v>1.2871237641151438</v>
      </c>
      <c r="O141" s="185">
        <f t="shared" ref="O141" si="44">IFERROR(M141-C141,"-")</f>
        <v>0.91380116016757995</v>
      </c>
    </row>
    <row r="142" spans="2:16" x14ac:dyDescent="0.25">
      <c r="B142" s="114" t="s">
        <v>73</v>
      </c>
      <c r="C142" s="184">
        <v>8.3531879194630871</v>
      </c>
      <c r="D142" s="185">
        <v>2.1778184529868128E-3</v>
      </c>
      <c r="E142" s="184">
        <v>7.3316831683168315</v>
      </c>
      <c r="F142" s="185">
        <f t="shared" si="41"/>
        <v>-1.0215047511462556</v>
      </c>
      <c r="G142" s="184">
        <v>7.015625</v>
      </c>
      <c r="H142" s="185">
        <f t="shared" si="41"/>
        <v>-0.31605816831683153</v>
      </c>
      <c r="I142" s="184">
        <v>7.2494226327944569</v>
      </c>
      <c r="J142" s="185">
        <f t="shared" si="41"/>
        <v>0.23379763279445687</v>
      </c>
      <c r="K142" s="184">
        <v>7.9921135646687693</v>
      </c>
      <c r="L142" s="185">
        <f t="shared" si="42"/>
        <v>0.74269093187431245</v>
      </c>
      <c r="M142" s="184">
        <v>9.1799802761341223</v>
      </c>
      <c r="N142" s="185">
        <f t="shared" si="43"/>
        <v>1.1878667114653529</v>
      </c>
      <c r="O142" s="185">
        <f>IFERROR(M142-C142,"-")</f>
        <v>0.82679235667103512</v>
      </c>
    </row>
    <row r="143" spans="2:16" x14ac:dyDescent="0.25">
      <c r="B143" s="114" t="s">
        <v>75</v>
      </c>
      <c r="C143" s="184">
        <v>7.9674242424242427</v>
      </c>
      <c r="D143" s="185">
        <v>0.13807497283592962</v>
      </c>
      <c r="E143" s="184">
        <v>10.029032258064516</v>
      </c>
      <c r="F143" s="185">
        <f t="shared" si="41"/>
        <v>2.0616080156402736</v>
      </c>
      <c r="G143" s="184">
        <v>7.231012658227848</v>
      </c>
      <c r="H143" s="185">
        <f t="shared" si="41"/>
        <v>-2.7980195998366684</v>
      </c>
      <c r="I143" s="184">
        <v>7.4262717321313589</v>
      </c>
      <c r="J143" s="185">
        <f t="shared" si="41"/>
        <v>0.19525907390351094</v>
      </c>
      <c r="K143" s="184">
        <v>8.19392523364486</v>
      </c>
      <c r="L143" s="185">
        <f t="shared" si="42"/>
        <v>0.76765350151350109</v>
      </c>
      <c r="M143" s="184">
        <v>7.9189031505250878</v>
      </c>
      <c r="N143" s="185">
        <f t="shared" si="43"/>
        <v>-0.27502208311977228</v>
      </c>
      <c r="O143" s="185">
        <f t="shared" ref="O143:O146" si="45">IFERROR(M143-C143,"-")</f>
        <v>-4.8521091899154989E-2</v>
      </c>
    </row>
    <row r="144" spans="2:16" x14ac:dyDescent="0.25">
      <c r="B144" s="114" t="s">
        <v>77</v>
      </c>
      <c r="C144" s="184">
        <v>7.7946210268948652</v>
      </c>
      <c r="D144" s="185">
        <v>-0.82848282374690907</v>
      </c>
      <c r="E144" s="184" t="s">
        <v>238</v>
      </c>
      <c r="F144" s="185" t="str">
        <f>IFERROR(E144-C144,"-")</f>
        <v>-</v>
      </c>
      <c r="G144" s="184">
        <v>7.3420074349442377</v>
      </c>
      <c r="H144" s="185" t="str">
        <f>IFERROR(G144-E144,"-")</f>
        <v>-</v>
      </c>
      <c r="I144" s="184">
        <v>7.5292955892034232</v>
      </c>
      <c r="J144" s="185">
        <f>IFERROR(I144-G144,"-")</f>
        <v>0.18728815425918555</v>
      </c>
      <c r="K144" s="184">
        <v>7.7774952320406863</v>
      </c>
      <c r="L144" s="185">
        <f>IFERROR(K144-I144,"-")</f>
        <v>0.24819964283726303</v>
      </c>
      <c r="M144" s="184">
        <v>9.9245283018867916</v>
      </c>
      <c r="N144" s="185">
        <f>IFERROR(M144-K144,"-")</f>
        <v>2.1470330698461053</v>
      </c>
      <c r="O144" s="185">
        <f t="shared" si="45"/>
        <v>2.1299072749919263</v>
      </c>
    </row>
    <row r="145" spans="1:16" x14ac:dyDescent="0.25">
      <c r="B145" s="114" t="s">
        <v>79</v>
      </c>
      <c r="C145" s="184">
        <v>7.0962025316455692</v>
      </c>
      <c r="D145" s="185">
        <v>-0.77612036786019711</v>
      </c>
      <c r="E145" s="184" t="s">
        <v>238</v>
      </c>
      <c r="F145" s="185" t="str">
        <f t="shared" ref="F145:J153" si="46">IFERROR(E145-C145,"-")</f>
        <v>-</v>
      </c>
      <c r="G145" s="184">
        <v>6.5496183206106871</v>
      </c>
      <c r="H145" s="185" t="str">
        <f t="shared" si="46"/>
        <v>-</v>
      </c>
      <c r="I145" s="184">
        <v>7.7900113507377977</v>
      </c>
      <c r="J145" s="185">
        <f t="shared" si="46"/>
        <v>1.2403930301271107</v>
      </c>
      <c r="K145" s="184">
        <v>7.8512089274643522</v>
      </c>
      <c r="L145" s="185">
        <f t="shared" ref="L145:L153" si="47">IFERROR(K145-I145,"-")</f>
        <v>6.1197576726554459E-2</v>
      </c>
      <c r="M145" s="184">
        <v>9.1011302795954787</v>
      </c>
      <c r="N145" s="185">
        <f t="shared" ref="N145:N152" si="48">IFERROR(M145-K145,"-")</f>
        <v>1.2499213521311265</v>
      </c>
      <c r="O145" s="185">
        <f t="shared" si="45"/>
        <v>2.0049277479499095</v>
      </c>
    </row>
    <row r="146" spans="1:16" x14ac:dyDescent="0.25">
      <c r="B146" s="114" t="s">
        <v>81</v>
      </c>
      <c r="C146" s="184">
        <v>5.3634558093346572</v>
      </c>
      <c r="D146" s="185">
        <v>-2.938667742788895</v>
      </c>
      <c r="E146" s="184" t="s">
        <v>238</v>
      </c>
      <c r="F146" s="185" t="str">
        <f t="shared" si="46"/>
        <v>-</v>
      </c>
      <c r="G146" s="184">
        <v>7.9567099567099566</v>
      </c>
      <c r="H146" s="185" t="str">
        <f t="shared" si="46"/>
        <v>-</v>
      </c>
      <c r="I146" s="184">
        <v>7.3679031037093115</v>
      </c>
      <c r="J146" s="185">
        <f t="shared" si="46"/>
        <v>-0.58880685300064517</v>
      </c>
      <c r="K146" s="184">
        <v>10.041487839771101</v>
      </c>
      <c r="L146" s="185">
        <f t="shared" si="47"/>
        <v>2.6735847360617893</v>
      </c>
      <c r="M146" s="184">
        <v>8.6592379583033789</v>
      </c>
      <c r="N146" s="185">
        <f t="shared" si="48"/>
        <v>-1.3822498814677218</v>
      </c>
      <c r="O146" s="185">
        <f t="shared" si="45"/>
        <v>3.2957821489687218</v>
      </c>
    </row>
    <row r="147" spans="1:16" x14ac:dyDescent="0.25">
      <c r="B147" s="114" t="s">
        <v>83</v>
      </c>
      <c r="C147" s="184">
        <v>7.2415803108808294</v>
      </c>
      <c r="D147" s="185">
        <v>-1.4787204409988703</v>
      </c>
      <c r="E147" s="184" t="s">
        <v>238</v>
      </c>
      <c r="F147" s="185" t="str">
        <f t="shared" si="46"/>
        <v>-</v>
      </c>
      <c r="G147" s="184">
        <v>7.3955555555555552</v>
      </c>
      <c r="H147" s="185" t="str">
        <f t="shared" si="46"/>
        <v>-</v>
      </c>
      <c r="I147" s="184">
        <v>8.3393177737881512</v>
      </c>
      <c r="J147" s="185">
        <f t="shared" si="46"/>
        <v>0.94376221823259598</v>
      </c>
      <c r="K147" s="184">
        <v>9.5324041811846687</v>
      </c>
      <c r="L147" s="185">
        <f t="shared" si="47"/>
        <v>1.1930864073965175</v>
      </c>
      <c r="M147" s="184">
        <v>9.7504288164665525</v>
      </c>
      <c r="N147" s="185">
        <f t="shared" si="48"/>
        <v>0.21802463528188376</v>
      </c>
      <c r="O147" s="185">
        <f>IFERROR(M147-C147,"-")</f>
        <v>2.508848505585723</v>
      </c>
    </row>
    <row r="148" spans="1:16" x14ac:dyDescent="0.25">
      <c r="B148" s="114" t="s">
        <v>85</v>
      </c>
      <c r="C148" s="184">
        <v>8.2150045745654161</v>
      </c>
      <c r="D148" s="185">
        <v>-0.15882720113551763</v>
      </c>
      <c r="E148" s="184">
        <v>7.3946784922394677</v>
      </c>
      <c r="F148" s="185">
        <f t="shared" si="46"/>
        <v>-0.82032608232594839</v>
      </c>
      <c r="G148" s="184">
        <v>6.5977900552486188</v>
      </c>
      <c r="H148" s="185">
        <f t="shared" si="46"/>
        <v>-0.79688843699084888</v>
      </c>
      <c r="I148" s="184">
        <v>9.4428857715430858</v>
      </c>
      <c r="J148" s="185">
        <f t="shared" si="46"/>
        <v>2.845095716294467</v>
      </c>
      <c r="K148" s="184">
        <v>9.9661354581673312</v>
      </c>
      <c r="L148" s="185">
        <f t="shared" si="47"/>
        <v>0.52324968662424531</v>
      </c>
      <c r="M148" s="184">
        <v>9.4147727272727266</v>
      </c>
      <c r="N148" s="185">
        <f t="shared" si="48"/>
        <v>-0.55136273089460452</v>
      </c>
      <c r="O148" s="185">
        <f>IFERROR(M148-C148,"-")</f>
        <v>1.1997681527073105</v>
      </c>
    </row>
    <row r="149" spans="1:16" x14ac:dyDescent="0.25">
      <c r="B149" s="114" t="s">
        <v>87</v>
      </c>
      <c r="C149" s="184">
        <v>6.8993006993006993</v>
      </c>
      <c r="D149" s="185">
        <v>-0.94463869463869443</v>
      </c>
      <c r="E149" s="184">
        <v>17.828947368421051</v>
      </c>
      <c r="F149" s="185">
        <f t="shared" si="46"/>
        <v>10.929646669120352</v>
      </c>
      <c r="G149" s="184">
        <v>7.3301088270858523</v>
      </c>
      <c r="H149" s="185">
        <f t="shared" si="46"/>
        <v>-10.4988385413352</v>
      </c>
      <c r="I149" s="184">
        <v>9.1776504297994261</v>
      </c>
      <c r="J149" s="185">
        <f t="shared" si="46"/>
        <v>1.8475416027135738</v>
      </c>
      <c r="K149" s="184">
        <v>8.6907849829351544</v>
      </c>
      <c r="L149" s="185">
        <f t="shared" si="47"/>
        <v>-0.48686544686427169</v>
      </c>
      <c r="M149" s="184">
        <v>9.2540394973070015</v>
      </c>
      <c r="N149" s="185">
        <f t="shared" si="48"/>
        <v>0.56325451437184704</v>
      </c>
      <c r="O149" s="185">
        <f t="shared" ref="O149:O152" si="49">IFERROR(M149-C149,"-")</f>
        <v>2.3547387980063021</v>
      </c>
    </row>
    <row r="150" spans="1:16" x14ac:dyDescent="0.25">
      <c r="A150" s="120"/>
      <c r="B150" s="114" t="s">
        <v>89</v>
      </c>
      <c r="C150" s="184">
        <v>7.8299039780521262</v>
      </c>
      <c r="D150" s="185">
        <v>-0.75693422085930351</v>
      </c>
      <c r="E150" s="184">
        <v>4.7731958762886597</v>
      </c>
      <c r="F150" s="185">
        <f t="shared" si="46"/>
        <v>-3.0567081017634665</v>
      </c>
      <c r="G150" s="184">
        <v>6.9228694714131604</v>
      </c>
      <c r="H150" s="185">
        <f t="shared" si="46"/>
        <v>2.1496735951245007</v>
      </c>
      <c r="I150" s="184">
        <v>7.3299583085169742</v>
      </c>
      <c r="J150" s="185">
        <f t="shared" si="46"/>
        <v>0.40708883710381372</v>
      </c>
      <c r="K150" s="184">
        <v>9.565085771947528</v>
      </c>
      <c r="L150" s="185">
        <f t="shared" si="47"/>
        <v>2.2351274634305538</v>
      </c>
      <c r="M150" s="184">
        <v>8.8236196319018401</v>
      </c>
      <c r="N150" s="185">
        <f t="shared" si="48"/>
        <v>-0.74146614004568789</v>
      </c>
      <c r="O150" s="185">
        <f t="shared" si="49"/>
        <v>0.99371565384971383</v>
      </c>
    </row>
    <row r="151" spans="1:16" x14ac:dyDescent="0.25">
      <c r="B151" s="114" t="s">
        <v>91</v>
      </c>
      <c r="C151" s="184">
        <v>7.0989304812834222</v>
      </c>
      <c r="D151" s="185">
        <v>-0.75570435017725224</v>
      </c>
      <c r="E151" s="184">
        <v>7.6947194719471943</v>
      </c>
      <c r="F151" s="185">
        <f t="shared" si="46"/>
        <v>0.59578899066377211</v>
      </c>
      <c r="G151" s="184">
        <v>7.9698209718670077</v>
      </c>
      <c r="H151" s="185">
        <f t="shared" si="46"/>
        <v>0.27510149991981336</v>
      </c>
      <c r="I151" s="184">
        <v>7.955390334572491</v>
      </c>
      <c r="J151" s="185">
        <f t="shared" si="46"/>
        <v>-1.4430637294516657E-2</v>
      </c>
      <c r="K151" s="184">
        <v>8.4321148825065269</v>
      </c>
      <c r="L151" s="185">
        <f t="shared" si="47"/>
        <v>0.47672454793403585</v>
      </c>
      <c r="M151" s="184" t="s">
        <v>238</v>
      </c>
      <c r="N151" s="185" t="str">
        <f t="shared" si="48"/>
        <v>-</v>
      </c>
      <c r="O151" s="185" t="str">
        <f t="shared" si="49"/>
        <v>-</v>
      </c>
    </row>
    <row r="152" spans="1:16" x14ac:dyDescent="0.25">
      <c r="B152" s="114" t="s">
        <v>93</v>
      </c>
      <c r="C152" s="184">
        <v>7.6853197674418601</v>
      </c>
      <c r="D152" s="185">
        <v>-0.18096407177060936</v>
      </c>
      <c r="E152" s="184">
        <v>7.9045454545454543</v>
      </c>
      <c r="F152" s="185">
        <f t="shared" si="46"/>
        <v>0.21922568710359425</v>
      </c>
      <c r="G152" s="184">
        <v>8.2085187539732996</v>
      </c>
      <c r="H152" s="185">
        <f t="shared" si="46"/>
        <v>0.30397329942784523</v>
      </c>
      <c r="I152" s="184">
        <v>7.965578635014837</v>
      </c>
      <c r="J152" s="185">
        <f t="shared" si="46"/>
        <v>-0.24294011895846257</v>
      </c>
      <c r="K152" s="184">
        <v>8.8064864864864862</v>
      </c>
      <c r="L152" s="185">
        <f t="shared" si="47"/>
        <v>0.84090785147164926</v>
      </c>
      <c r="M152" s="184" t="s">
        <v>238</v>
      </c>
      <c r="N152" s="185" t="str">
        <f t="shared" si="48"/>
        <v>-</v>
      </c>
      <c r="O152" s="185" t="str">
        <f t="shared" si="49"/>
        <v>-</v>
      </c>
    </row>
    <row r="153" spans="1:16" ht="15.75" x14ac:dyDescent="0.25">
      <c r="B153" s="117" t="s">
        <v>30</v>
      </c>
      <c r="C153" s="186">
        <v>7.5379977473000732</v>
      </c>
      <c r="D153" s="187">
        <v>-0.72060056548383322</v>
      </c>
      <c r="E153" s="186">
        <v>7.5590863952333667</v>
      </c>
      <c r="F153" s="187">
        <f t="shared" si="46"/>
        <v>2.1088647933293458E-2</v>
      </c>
      <c r="G153" s="186">
        <v>7.4559044955904499</v>
      </c>
      <c r="H153" s="187">
        <f t="shared" si="46"/>
        <v>-0.1031818996429168</v>
      </c>
      <c r="I153" s="186">
        <v>7.9858322782902276</v>
      </c>
      <c r="J153" s="187">
        <f t="shared" si="46"/>
        <v>0.52992778269977769</v>
      </c>
      <c r="K153" s="186">
        <v>8.7192205917729133</v>
      </c>
      <c r="L153" s="187">
        <f t="shared" si="47"/>
        <v>0.73338831348268574</v>
      </c>
      <c r="M153" s="186">
        <v>9.007562096445815</v>
      </c>
      <c r="N153" s="187">
        <v>0.2583885675644062</v>
      </c>
      <c r="O153" s="187">
        <v>1.4324045806942394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302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CONCATENATE("dif ",RIGHT(2019,2),"/",RIGHT(2018,2))</f>
        <v>dif 19/18</v>
      </c>
      <c r="E162" s="113" t="s">
        <v>69</v>
      </c>
      <c r="F162" s="112" t="str">
        <f>CONCATENATE("dif ",RIGHT(E161,2),"/",RIGHT(C161,2))</f>
        <v>dif 20/19</v>
      </c>
      <c r="G162" s="113" t="s">
        <v>69</v>
      </c>
      <c r="H162" s="112" t="str">
        <f>CONCATENATE("dif ",RIGHT(G161,2),"/",RIGHT(E161,2))</f>
        <v>dif 21/20</v>
      </c>
      <c r="I162" s="113" t="s">
        <v>69</v>
      </c>
      <c r="J162" s="112" t="str">
        <f>CONCATENATE("dif ",RIGHT(I161,2),"/",RIGHT(G161,2))</f>
        <v>dif 22/21</v>
      </c>
      <c r="K162" s="113" t="s">
        <v>69</v>
      </c>
      <c r="L162" s="112" t="str">
        <f>CONCATENATE("dif ",RIGHT(K161,2),"/",RIGHT(I161,2))</f>
        <v>dif 23/22</v>
      </c>
      <c r="M162" s="113" t="s">
        <v>69</v>
      </c>
      <c r="N162" s="112" t="str">
        <f>CONCATENATE("dif ",RIGHT(M161,2),"/",RIGHT(K161,2))</f>
        <v>dif 24/23</v>
      </c>
      <c r="O162" s="112" t="str">
        <f>CONCATENATE("dif ",RIGHT(M161,2),"/",RIGHT(C161,2))</f>
        <v>dif 24/19</v>
      </c>
    </row>
    <row r="163" spans="2:15" x14ac:dyDescent="0.25">
      <c r="B163" s="114" t="s">
        <v>71</v>
      </c>
      <c r="C163" s="184">
        <v>7.7452830188679247</v>
      </c>
      <c r="D163" s="185">
        <v>0.48121116258049934</v>
      </c>
      <c r="E163" s="184">
        <v>5.5201984408221119</v>
      </c>
      <c r="F163" s="185">
        <f t="shared" ref="F163:J165" si="50">IFERROR(E163-C163,"-")</f>
        <v>-2.2250845780458128</v>
      </c>
      <c r="G163" s="184">
        <v>5.8173913043478258</v>
      </c>
      <c r="H163" s="185">
        <f t="shared" si="50"/>
        <v>0.29719286352571395</v>
      </c>
      <c r="I163" s="184">
        <v>6.5277161862527713</v>
      </c>
      <c r="J163" s="185">
        <f t="shared" si="50"/>
        <v>0.71032488190494547</v>
      </c>
      <c r="K163" s="184">
        <v>6.7374773687386842</v>
      </c>
      <c r="L163" s="185">
        <f t="shared" ref="L163:L165" si="51">IFERROR(K163-I163,"-")</f>
        <v>0.20976118248591291</v>
      </c>
      <c r="M163" s="184">
        <v>8.1598639455782305</v>
      </c>
      <c r="N163" s="185">
        <f t="shared" ref="N163:N165" si="52">IFERROR(M163-K163,"-")</f>
        <v>1.4223865768395463</v>
      </c>
      <c r="O163" s="185">
        <f t="shared" ref="O163" si="53">IFERROR(M163-C163,"-")</f>
        <v>0.41458092671030577</v>
      </c>
    </row>
    <row r="164" spans="2:15" x14ac:dyDescent="0.25">
      <c r="B164" s="114" t="s">
        <v>73</v>
      </c>
      <c r="C164" s="184">
        <v>6.459410703547805</v>
      </c>
      <c r="D164" s="185">
        <v>0.52372404977604514</v>
      </c>
      <c r="E164" s="184">
        <v>6.3634615384615385</v>
      </c>
      <c r="F164" s="185">
        <f t="shared" si="50"/>
        <v>-9.5949165086266497E-2</v>
      </c>
      <c r="G164" s="184">
        <v>4.5502645502645507</v>
      </c>
      <c r="H164" s="185">
        <f t="shared" si="50"/>
        <v>-1.8131969881969878</v>
      </c>
      <c r="I164" s="184">
        <v>5.8839531680440773</v>
      </c>
      <c r="J164" s="185">
        <f t="shared" si="50"/>
        <v>1.3336886177795266</v>
      </c>
      <c r="K164" s="184">
        <v>6.2614051094890515</v>
      </c>
      <c r="L164" s="185">
        <f t="shared" si="51"/>
        <v>0.37745194144497418</v>
      </c>
      <c r="M164" s="184">
        <v>6.1108410306271272</v>
      </c>
      <c r="N164" s="185">
        <f t="shared" si="52"/>
        <v>-0.15056407886192424</v>
      </c>
      <c r="O164" s="185">
        <f>IFERROR(M164-C164,"-")</f>
        <v>-0.34856967292067775</v>
      </c>
    </row>
    <row r="165" spans="2:15" x14ac:dyDescent="0.25">
      <c r="B165" s="114" t="s">
        <v>75</v>
      </c>
      <c r="C165" s="184">
        <v>5.8402652200120553</v>
      </c>
      <c r="D165" s="185">
        <v>-0.46596455345072751</v>
      </c>
      <c r="E165" s="184">
        <v>8.701013513513514</v>
      </c>
      <c r="F165" s="185">
        <f t="shared" si="50"/>
        <v>2.8607482935014588</v>
      </c>
      <c r="G165" s="184">
        <v>6.5810439560439562</v>
      </c>
      <c r="H165" s="185">
        <f t="shared" si="50"/>
        <v>-2.1199695574695578</v>
      </c>
      <c r="I165" s="184">
        <v>6.0988160291438982</v>
      </c>
      <c r="J165" s="185">
        <f t="shared" si="50"/>
        <v>-0.482227926900058</v>
      </c>
      <c r="K165" s="184">
        <v>6.9642857142857144</v>
      </c>
      <c r="L165" s="185">
        <f t="shared" si="51"/>
        <v>0.86546968514181621</v>
      </c>
      <c r="M165" s="184">
        <v>7.023180154534364</v>
      </c>
      <c r="N165" s="185">
        <f t="shared" si="52"/>
        <v>5.8894440248649538E-2</v>
      </c>
      <c r="O165" s="185">
        <f t="shared" ref="O165:O168" si="54">IFERROR(M165-C165,"-")</f>
        <v>1.1829149345223087</v>
      </c>
    </row>
    <row r="166" spans="2:15" x14ac:dyDescent="0.25">
      <c r="B166" s="114" t="s">
        <v>77</v>
      </c>
      <c r="C166" s="184">
        <v>6.4785417628057225</v>
      </c>
      <c r="D166" s="185">
        <v>0.43881919029626459</v>
      </c>
      <c r="E166" s="184" t="s">
        <v>238</v>
      </c>
      <c r="F166" s="185" t="str">
        <f>IFERROR(E166-C166,"-")</f>
        <v>-</v>
      </c>
      <c r="G166" s="184">
        <v>4.0613107822410148</v>
      </c>
      <c r="H166" s="185" t="str">
        <f>IFERROR(G166-E166,"-")</f>
        <v>-</v>
      </c>
      <c r="I166" s="184">
        <v>5.4952218430034128</v>
      </c>
      <c r="J166" s="185">
        <f>IFERROR(I166-G166,"-")</f>
        <v>1.4339110607623979</v>
      </c>
      <c r="K166" s="184">
        <v>5.9081426648721402</v>
      </c>
      <c r="L166" s="185">
        <f>IFERROR(K166-I166,"-")</f>
        <v>0.41292082186872747</v>
      </c>
      <c r="M166" s="184">
        <v>5.9860979462875195</v>
      </c>
      <c r="N166" s="185">
        <f>IFERROR(M166-K166,"-")</f>
        <v>7.7955281415379218E-2</v>
      </c>
      <c r="O166" s="185">
        <f t="shared" si="54"/>
        <v>-0.49244381651820301</v>
      </c>
    </row>
    <row r="167" spans="2:15" x14ac:dyDescent="0.25">
      <c r="B167" s="114" t="s">
        <v>79</v>
      </c>
      <c r="C167" s="184">
        <v>8.3189533239038198</v>
      </c>
      <c r="D167" s="185">
        <v>0.651330177084116</v>
      </c>
      <c r="E167" s="184" t="s">
        <v>238</v>
      </c>
      <c r="F167" s="185" t="str">
        <f t="shared" ref="F167:J175" si="55">IFERROR(E167-C167,"-")</f>
        <v>-</v>
      </c>
      <c r="G167" s="184">
        <v>4.3159065628476085</v>
      </c>
      <c r="H167" s="185" t="str">
        <f t="shared" si="55"/>
        <v>-</v>
      </c>
      <c r="I167" s="184">
        <v>6.2125546285260231</v>
      </c>
      <c r="J167" s="185">
        <f t="shared" si="55"/>
        <v>1.8966480656784146</v>
      </c>
      <c r="K167" s="184">
        <v>6.3199523052464226</v>
      </c>
      <c r="L167" s="185">
        <f t="shared" ref="L167:L175" si="56">IFERROR(K167-I167,"-")</f>
        <v>0.10739767672039946</v>
      </c>
      <c r="M167" s="184">
        <v>7.0540976988292288</v>
      </c>
      <c r="N167" s="185">
        <f t="shared" ref="N167:N174" si="57">IFERROR(M167-K167,"-")</f>
        <v>0.73414539358280617</v>
      </c>
      <c r="O167" s="185">
        <f t="shared" si="54"/>
        <v>-1.264855625074591</v>
      </c>
    </row>
    <row r="168" spans="2:15" x14ac:dyDescent="0.25">
      <c r="B168" s="114" t="s">
        <v>81</v>
      </c>
      <c r="C168" s="184">
        <v>5.481308411214953</v>
      </c>
      <c r="D168" s="185">
        <v>-0.87219158878504732</v>
      </c>
      <c r="E168" s="184" t="s">
        <v>238</v>
      </c>
      <c r="F168" s="185" t="str">
        <f t="shared" si="55"/>
        <v>-</v>
      </c>
      <c r="G168" s="184">
        <v>5.9469496021220163</v>
      </c>
      <c r="H168" s="185" t="str">
        <f t="shared" si="55"/>
        <v>-</v>
      </c>
      <c r="I168" s="184">
        <v>6.8347826086956518</v>
      </c>
      <c r="J168" s="185">
        <f t="shared" si="55"/>
        <v>0.88783300657363551</v>
      </c>
      <c r="K168" s="184">
        <v>6.4923076923076923</v>
      </c>
      <c r="L168" s="185">
        <f t="shared" si="56"/>
        <v>-0.34247491638795946</v>
      </c>
      <c r="M168" s="184">
        <v>6.846736596736597</v>
      </c>
      <c r="N168" s="185">
        <f t="shared" si="57"/>
        <v>0.35442890442890462</v>
      </c>
      <c r="O168" s="185">
        <f t="shared" si="54"/>
        <v>1.3654281855216439</v>
      </c>
    </row>
    <row r="169" spans="2:15" x14ac:dyDescent="0.25">
      <c r="B169" s="114" t="s">
        <v>83</v>
      </c>
      <c r="C169" s="184">
        <v>7.3386550556361874</v>
      </c>
      <c r="D169" s="185">
        <v>0.66016184494849561</v>
      </c>
      <c r="E169" s="184" t="s">
        <v>238</v>
      </c>
      <c r="F169" s="185" t="str">
        <f t="shared" si="55"/>
        <v>-</v>
      </c>
      <c r="G169" s="184">
        <v>6.3998250218722657</v>
      </c>
      <c r="H169" s="185" t="str">
        <f t="shared" si="55"/>
        <v>-</v>
      </c>
      <c r="I169" s="184">
        <v>5.7849790316431564</v>
      </c>
      <c r="J169" s="185">
        <f t="shared" si="55"/>
        <v>-0.61484599022910924</v>
      </c>
      <c r="K169" s="184">
        <v>6.7623158963941083</v>
      </c>
      <c r="L169" s="185">
        <f t="shared" si="56"/>
        <v>0.97733686475095194</v>
      </c>
      <c r="M169" s="184">
        <v>7.4846723044397461</v>
      </c>
      <c r="N169" s="185">
        <f t="shared" si="57"/>
        <v>0.72235640804563772</v>
      </c>
      <c r="O169" s="185">
        <f>IFERROR(M169-C169,"-")</f>
        <v>0.14601724880355871</v>
      </c>
    </row>
    <row r="170" spans="2:15" x14ac:dyDescent="0.25">
      <c r="B170" s="114" t="s">
        <v>85</v>
      </c>
      <c r="C170" s="184">
        <v>8.4322678843226786</v>
      </c>
      <c r="D170" s="185">
        <v>0.63704430708690651</v>
      </c>
      <c r="E170" s="184">
        <v>7.6909920182440139</v>
      </c>
      <c r="F170" s="185">
        <f t="shared" si="55"/>
        <v>-0.74127586607866469</v>
      </c>
      <c r="G170" s="184">
        <v>7.0756446991404012</v>
      </c>
      <c r="H170" s="185">
        <f t="shared" si="55"/>
        <v>-0.61534731910361273</v>
      </c>
      <c r="I170" s="184">
        <v>7.3377939983779399</v>
      </c>
      <c r="J170" s="185">
        <f t="shared" si="55"/>
        <v>0.26214929923753871</v>
      </c>
      <c r="K170" s="184">
        <v>7.2864745011086471</v>
      </c>
      <c r="L170" s="185">
        <f t="shared" si="56"/>
        <v>-5.1319497269292746E-2</v>
      </c>
      <c r="M170" s="184">
        <v>7.9534117647058826</v>
      </c>
      <c r="N170" s="185">
        <f t="shared" si="57"/>
        <v>0.66693726359723549</v>
      </c>
      <c r="O170" s="185">
        <f>IFERROR(M170-C170,"-")</f>
        <v>-0.47885611961679597</v>
      </c>
    </row>
    <row r="171" spans="2:15" x14ac:dyDescent="0.25">
      <c r="B171" s="114" t="s">
        <v>87</v>
      </c>
      <c r="C171" s="184">
        <v>7.0594844679444808</v>
      </c>
      <c r="D171" s="185">
        <v>1.1115625851202449</v>
      </c>
      <c r="E171" s="184">
        <v>7.98828125</v>
      </c>
      <c r="F171" s="185">
        <f t="shared" si="55"/>
        <v>0.92879678205551919</v>
      </c>
      <c r="G171" s="184">
        <v>7.2506329113924046</v>
      </c>
      <c r="H171" s="185">
        <f t="shared" si="55"/>
        <v>-0.73764833860759538</v>
      </c>
      <c r="I171" s="184">
        <v>7.0207190737355267</v>
      </c>
      <c r="J171" s="185">
        <f t="shared" si="55"/>
        <v>-0.2299138376568779</v>
      </c>
      <c r="K171" s="184">
        <v>6.5264691597863038</v>
      </c>
      <c r="L171" s="185">
        <f t="shared" si="56"/>
        <v>-0.49424991394922291</v>
      </c>
      <c r="M171" s="184">
        <v>6.5689448441247</v>
      </c>
      <c r="N171" s="185">
        <f t="shared" si="57"/>
        <v>4.2475684338396213E-2</v>
      </c>
      <c r="O171" s="185">
        <f t="shared" ref="O171:O174" si="58">IFERROR(M171-C171,"-")</f>
        <v>-0.49053962381978078</v>
      </c>
    </row>
    <row r="172" spans="2:15" x14ac:dyDescent="0.25">
      <c r="B172" s="114" t="s">
        <v>89</v>
      </c>
      <c r="C172" s="184">
        <v>6.5944162436548224</v>
      </c>
      <c r="D172" s="185">
        <v>0.27319253428579771</v>
      </c>
      <c r="E172" s="184">
        <v>6.2247324613555293</v>
      </c>
      <c r="F172" s="185">
        <f t="shared" si="55"/>
        <v>-0.36968378229929311</v>
      </c>
      <c r="G172" s="184">
        <v>5.982193732193732</v>
      </c>
      <c r="H172" s="185">
        <f t="shared" si="55"/>
        <v>-0.24253872916179731</v>
      </c>
      <c r="I172" s="184">
        <v>6.2266714336789422</v>
      </c>
      <c r="J172" s="185">
        <f t="shared" si="55"/>
        <v>0.2444777014852102</v>
      </c>
      <c r="K172" s="184">
        <v>6.1283255086071984</v>
      </c>
      <c r="L172" s="185">
        <f t="shared" si="56"/>
        <v>-9.8345925071743778E-2</v>
      </c>
      <c r="M172" s="184">
        <v>6.1717967072297784</v>
      </c>
      <c r="N172" s="185">
        <f t="shared" si="57"/>
        <v>4.3471198622579976E-2</v>
      </c>
      <c r="O172" s="185">
        <f t="shared" si="58"/>
        <v>-0.42261953642504402</v>
      </c>
    </row>
    <row r="173" spans="2:15" x14ac:dyDescent="0.25">
      <c r="B173" s="114" t="s">
        <v>91</v>
      </c>
      <c r="C173" s="184">
        <v>5.4057971014492754</v>
      </c>
      <c r="D173" s="185">
        <v>-0.65675176485252251</v>
      </c>
      <c r="E173" s="184">
        <v>8</v>
      </c>
      <c r="F173" s="185">
        <f t="shared" si="55"/>
        <v>2.5942028985507246</v>
      </c>
      <c r="G173" s="184">
        <v>6.9024390243902438</v>
      </c>
      <c r="H173" s="185">
        <f t="shared" si="55"/>
        <v>-1.0975609756097562</v>
      </c>
      <c r="I173" s="184">
        <v>7.8496287128712874</v>
      </c>
      <c r="J173" s="185">
        <f t="shared" si="55"/>
        <v>0.94718968848104357</v>
      </c>
      <c r="K173" s="184">
        <v>7.0292553191489358</v>
      </c>
      <c r="L173" s="185">
        <f t="shared" si="56"/>
        <v>-0.82037339372235163</v>
      </c>
      <c r="M173" s="184" t="s">
        <v>238</v>
      </c>
      <c r="N173" s="185" t="str">
        <f t="shared" si="57"/>
        <v>-</v>
      </c>
      <c r="O173" s="185" t="str">
        <f t="shared" si="58"/>
        <v>-</v>
      </c>
    </row>
    <row r="174" spans="2:15" x14ac:dyDescent="0.25">
      <c r="B174" s="114" t="s">
        <v>93</v>
      </c>
      <c r="C174" s="184">
        <v>5.2847432024169185</v>
      </c>
      <c r="D174" s="185">
        <v>-0.64723943144704688</v>
      </c>
      <c r="E174" s="184">
        <v>5.0691003911342891</v>
      </c>
      <c r="F174" s="185">
        <f t="shared" si="55"/>
        <v>-0.21564281128262941</v>
      </c>
      <c r="G174" s="184">
        <v>6.2885729331226958</v>
      </c>
      <c r="H174" s="185">
        <f t="shared" si="55"/>
        <v>1.2194725419884067</v>
      </c>
      <c r="I174" s="184">
        <v>6.1374871266735322</v>
      </c>
      <c r="J174" s="185">
        <f t="shared" si="55"/>
        <v>-0.15108580644916358</v>
      </c>
      <c r="K174" s="184">
        <v>5.7238356164383566</v>
      </c>
      <c r="L174" s="185">
        <f t="shared" si="56"/>
        <v>-0.41365151023517566</v>
      </c>
      <c r="M174" s="184" t="s">
        <v>238</v>
      </c>
      <c r="N174" s="185" t="str">
        <f t="shared" si="57"/>
        <v>-</v>
      </c>
      <c r="O174" s="185" t="str">
        <f t="shared" si="58"/>
        <v>-</v>
      </c>
    </row>
    <row r="175" spans="2:15" ht="15.75" x14ac:dyDescent="0.25">
      <c r="B175" s="117" t="s">
        <v>30</v>
      </c>
      <c r="C175" s="186">
        <v>6.7639384364488837</v>
      </c>
      <c r="D175" s="187">
        <v>0.24538813817316285</v>
      </c>
      <c r="E175" s="186">
        <v>6.446249620406924</v>
      </c>
      <c r="F175" s="187">
        <f t="shared" si="55"/>
        <v>-0.31768881604195975</v>
      </c>
      <c r="G175" s="186">
        <v>6.1666010756919851</v>
      </c>
      <c r="H175" s="187">
        <f t="shared" si="55"/>
        <v>-0.27964854471493883</v>
      </c>
      <c r="I175" s="186">
        <v>6.3556792873051222</v>
      </c>
      <c r="J175" s="187">
        <f t="shared" si="55"/>
        <v>0.18907821161313709</v>
      </c>
      <c r="K175" s="186">
        <v>6.4696081948264181</v>
      </c>
      <c r="L175" s="187">
        <f t="shared" si="56"/>
        <v>0.11392890752129592</v>
      </c>
      <c r="M175" s="186">
        <v>6.8398478669293867</v>
      </c>
      <c r="N175" s="187">
        <v>0.34637360222350466</v>
      </c>
      <c r="O175" s="187">
        <v>-0.12519807933093663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303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CONCATENATE("dif ",RIGHT(2019,2),"/",RIGHT(2018,2))</f>
        <v>dif 19/18</v>
      </c>
      <c r="E184" s="113" t="s">
        <v>69</v>
      </c>
      <c r="F184" s="112" t="str">
        <f>CONCATENATE("dif ",RIGHT(E183,2),"/",RIGHT(C183,2))</f>
        <v>dif 20/19</v>
      </c>
      <c r="G184" s="113" t="s">
        <v>69</v>
      </c>
      <c r="H184" s="112" t="str">
        <f>CONCATENATE("dif ",RIGHT(G183,2),"/",RIGHT(E183,2))</f>
        <v>dif 21/20</v>
      </c>
      <c r="I184" s="113" t="s">
        <v>69</v>
      </c>
      <c r="J184" s="112" t="str">
        <f>CONCATENATE("dif ",RIGHT(I183,2),"/",RIGHT(G183,2))</f>
        <v>dif 22/21</v>
      </c>
      <c r="K184" s="113" t="s">
        <v>69</v>
      </c>
      <c r="L184" s="112" t="str">
        <f>CONCATENATE("dif ",RIGHT(K183,2),"/",RIGHT(I183,2))</f>
        <v>dif 23/22</v>
      </c>
      <c r="M184" s="113" t="s">
        <v>69</v>
      </c>
      <c r="N184" s="112" t="str">
        <f>CONCATENATE("dif ",RIGHT(M183,2),"/",RIGHT(K183,2))</f>
        <v>dif 24/23</v>
      </c>
      <c r="O184" s="112" t="str">
        <f>CONCATENATE("dif ",RIGHT(M183,2),"/",RIGHT(C183,2))</f>
        <v>dif 24/19</v>
      </c>
    </row>
    <row r="185" spans="1:16" x14ac:dyDescent="0.25">
      <c r="A185" s="120"/>
      <c r="B185" s="114" t="s">
        <v>71</v>
      </c>
      <c r="C185" s="184">
        <v>10.616883116883116</v>
      </c>
      <c r="D185" s="185">
        <v>1.5324841399010189</v>
      </c>
      <c r="E185" s="184">
        <v>9.319488817891374</v>
      </c>
      <c r="F185" s="185">
        <f t="shared" ref="F185:J187" si="59">IFERROR(E185-C185,"-")</f>
        <v>-1.2973942989917422</v>
      </c>
      <c r="G185" s="184">
        <v>6.3085714285714287</v>
      </c>
      <c r="H185" s="185">
        <f t="shared" si="59"/>
        <v>-3.0109173893199452</v>
      </c>
      <c r="I185" s="184">
        <v>8.5574162679425836</v>
      </c>
      <c r="J185" s="185">
        <f t="shared" si="59"/>
        <v>2.2488448393711549</v>
      </c>
      <c r="K185" s="184">
        <v>8.6969696969696972</v>
      </c>
      <c r="L185" s="185">
        <f t="shared" ref="L185:L187" si="60">IFERROR(K185-I185,"-")</f>
        <v>0.13955342902711365</v>
      </c>
      <c r="M185" s="184">
        <v>8.8498659517426272</v>
      </c>
      <c r="N185" s="185">
        <f t="shared" ref="N185:N187" si="61">IFERROR(M185-K185,"-")</f>
        <v>0.15289625477293001</v>
      </c>
      <c r="O185" s="185">
        <f t="shared" ref="O185" si="62">IFERROR(M185-C185,"-")</f>
        <v>-1.7670171651404889</v>
      </c>
    </row>
    <row r="186" spans="1:16" x14ac:dyDescent="0.25">
      <c r="B186" s="114" t="s">
        <v>73</v>
      </c>
      <c r="C186" s="184">
        <v>9.41</v>
      </c>
      <c r="D186" s="185">
        <v>1.1654479418886208</v>
      </c>
      <c r="E186" s="184">
        <v>6.2897196261682247</v>
      </c>
      <c r="F186" s="185">
        <f t="shared" si="59"/>
        <v>-3.1202803738317755</v>
      </c>
      <c r="G186" s="184">
        <v>8.6111111111111107</v>
      </c>
      <c r="H186" s="185">
        <f t="shared" si="59"/>
        <v>2.3213914849428861</v>
      </c>
      <c r="I186" s="184">
        <v>5.5938303341902316</v>
      </c>
      <c r="J186" s="185">
        <f t="shared" si="59"/>
        <v>-3.0172807769208791</v>
      </c>
      <c r="K186" s="184">
        <v>7.5101123595505621</v>
      </c>
      <c r="L186" s="185">
        <f t="shared" si="60"/>
        <v>1.9162820253603305</v>
      </c>
      <c r="M186" s="184">
        <v>7.6536796536796539</v>
      </c>
      <c r="N186" s="185">
        <f t="shared" si="61"/>
        <v>0.14356729412909175</v>
      </c>
      <c r="O186" s="185">
        <f>IFERROR(M186-C186,"-")</f>
        <v>-1.7563203463203463</v>
      </c>
    </row>
    <row r="187" spans="1:16" x14ac:dyDescent="0.25">
      <c r="B187" s="114" t="s">
        <v>75</v>
      </c>
      <c r="C187" s="184">
        <v>9.2303523035230359</v>
      </c>
      <c r="D187" s="185">
        <v>0.53987611304684613</v>
      </c>
      <c r="E187" s="184">
        <v>7.180616740088106</v>
      </c>
      <c r="F187" s="185">
        <f t="shared" si="59"/>
        <v>-2.0497355634349299</v>
      </c>
      <c r="G187" s="184">
        <v>5.25</v>
      </c>
      <c r="H187" s="185">
        <f t="shared" si="59"/>
        <v>-1.930616740088106</v>
      </c>
      <c r="I187" s="184">
        <v>7.1073446327683616</v>
      </c>
      <c r="J187" s="185">
        <f t="shared" si="59"/>
        <v>1.8573446327683616</v>
      </c>
      <c r="K187" s="184">
        <v>9.2798742138364787</v>
      </c>
      <c r="L187" s="185">
        <f t="shared" si="60"/>
        <v>2.1725295810681171</v>
      </c>
      <c r="M187" s="184">
        <v>7.7043918918918921</v>
      </c>
      <c r="N187" s="185">
        <f t="shared" si="61"/>
        <v>-1.5754823219445866</v>
      </c>
      <c r="O187" s="185">
        <f t="shared" ref="O187:O190" si="63">IFERROR(M187-C187,"-")</f>
        <v>-1.5259604116311438</v>
      </c>
    </row>
    <row r="188" spans="1:16" x14ac:dyDescent="0.25">
      <c r="B188" s="114" t="s">
        <v>77</v>
      </c>
      <c r="C188" s="184">
        <v>8.6024999999999991</v>
      </c>
      <c r="D188" s="185">
        <v>-0.33936046511628071</v>
      </c>
      <c r="E188" s="184" t="s">
        <v>238</v>
      </c>
      <c r="F188" s="185" t="str">
        <f>IFERROR(E188-C188,"-")</f>
        <v>-</v>
      </c>
      <c r="G188" s="184">
        <v>5.2121212121212119</v>
      </c>
      <c r="H188" s="185" t="str">
        <f>IFERROR(G188-E188,"-")</f>
        <v>-</v>
      </c>
      <c r="I188" s="184">
        <v>6.235611510791367</v>
      </c>
      <c r="J188" s="185">
        <f>IFERROR(I188-G188,"-")</f>
        <v>1.0234902986701551</v>
      </c>
      <c r="K188" s="184">
        <v>7.8366197183098594</v>
      </c>
      <c r="L188" s="185">
        <f>IFERROR(K188-I188,"-")</f>
        <v>1.6010082075184924</v>
      </c>
      <c r="M188" s="184">
        <v>8.6806930693069315</v>
      </c>
      <c r="N188" s="185">
        <f>IFERROR(M188-K188,"-")</f>
        <v>0.84407335099707215</v>
      </c>
      <c r="O188" s="185">
        <f t="shared" si="63"/>
        <v>7.8193069306932372E-2</v>
      </c>
    </row>
    <row r="189" spans="1:16" x14ac:dyDescent="0.25">
      <c r="B189" s="114" t="s">
        <v>79</v>
      </c>
      <c r="C189" s="184">
        <v>10.330472103004292</v>
      </c>
      <c r="D189" s="185">
        <v>1.4177736903058786</v>
      </c>
      <c r="E189" s="184" t="s">
        <v>238</v>
      </c>
      <c r="F189" s="185" t="str">
        <f t="shared" ref="F189:J197" si="64">IFERROR(E189-C189,"-")</f>
        <v>-</v>
      </c>
      <c r="G189" s="184">
        <v>4.8250000000000002</v>
      </c>
      <c r="H189" s="185" t="str">
        <f t="shared" si="64"/>
        <v>-</v>
      </c>
      <c r="I189" s="184">
        <v>6.1355140186915884</v>
      </c>
      <c r="J189" s="185">
        <f t="shared" si="64"/>
        <v>1.3105140186915882</v>
      </c>
      <c r="K189" s="184">
        <v>7.5637065637065639</v>
      </c>
      <c r="L189" s="185">
        <f t="shared" ref="L189:L197" si="65">IFERROR(K189-I189,"-")</f>
        <v>1.4281925450149755</v>
      </c>
      <c r="M189" s="184">
        <v>8.140703517587939</v>
      </c>
      <c r="N189" s="185">
        <f t="shared" ref="N189:N196" si="66">IFERROR(M189-K189,"-")</f>
        <v>0.57699695388137506</v>
      </c>
      <c r="O189" s="185">
        <f t="shared" si="63"/>
        <v>-2.1897685854163527</v>
      </c>
    </row>
    <row r="190" spans="1:16" x14ac:dyDescent="0.25">
      <c r="B190" s="114" t="s">
        <v>120</v>
      </c>
      <c r="C190" s="184">
        <v>8.0840336134453779</v>
      </c>
      <c r="D190" s="185">
        <v>-0.6337364213978276</v>
      </c>
      <c r="E190" s="184" t="s">
        <v>238</v>
      </c>
      <c r="F190" s="185" t="str">
        <f t="shared" si="64"/>
        <v>-</v>
      </c>
      <c r="G190" s="184">
        <v>6.8023255813953485</v>
      </c>
      <c r="H190" s="185" t="str">
        <f t="shared" si="64"/>
        <v>-</v>
      </c>
      <c r="I190" s="184">
        <v>6.709677419354839</v>
      </c>
      <c r="J190" s="185">
        <f t="shared" si="64"/>
        <v>-9.2648162040509519E-2</v>
      </c>
      <c r="K190" s="184">
        <v>7.7424657534246579</v>
      </c>
      <c r="L190" s="185">
        <f t="shared" si="65"/>
        <v>1.032788334069819</v>
      </c>
      <c r="M190" s="184">
        <v>8.120075046904315</v>
      </c>
      <c r="N190" s="185">
        <f t="shared" si="66"/>
        <v>0.3776092934796571</v>
      </c>
      <c r="O190" s="185">
        <f t="shared" si="63"/>
        <v>3.6041433458937178E-2</v>
      </c>
    </row>
    <row r="191" spans="1:16" x14ac:dyDescent="0.25">
      <c r="B191" s="114" t="s">
        <v>83</v>
      </c>
      <c r="C191" s="184">
        <v>9.4250000000000007</v>
      </c>
      <c r="D191" s="185">
        <v>-0.54767759562841434</v>
      </c>
      <c r="E191" s="184" t="s">
        <v>238</v>
      </c>
      <c r="F191" s="185" t="str">
        <f t="shared" si="64"/>
        <v>-</v>
      </c>
      <c r="G191" s="184">
        <v>9.1930693069306937</v>
      </c>
      <c r="H191" s="185" t="str">
        <f t="shared" si="64"/>
        <v>-</v>
      </c>
      <c r="I191" s="184">
        <v>7.8844696969696972</v>
      </c>
      <c r="J191" s="185">
        <f t="shared" si="64"/>
        <v>-1.3085996099609964</v>
      </c>
      <c r="K191" s="184">
        <v>6.6075036075036078</v>
      </c>
      <c r="L191" s="185">
        <f t="shared" si="65"/>
        <v>-1.2769660894660895</v>
      </c>
      <c r="M191" s="184">
        <v>7.4171974522292992</v>
      </c>
      <c r="N191" s="185">
        <f t="shared" si="66"/>
        <v>0.80969384472569139</v>
      </c>
      <c r="O191" s="185">
        <f>IFERROR(M191-C191,"-")</f>
        <v>-2.0078025477707016</v>
      </c>
    </row>
    <row r="192" spans="1:16" x14ac:dyDescent="0.25">
      <c r="B192" s="114" t="s">
        <v>85</v>
      </c>
      <c r="C192" s="184">
        <v>10.110526315789473</v>
      </c>
      <c r="D192" s="185">
        <v>-0.36713691445107699</v>
      </c>
      <c r="E192" s="184">
        <v>5.0167286245353164</v>
      </c>
      <c r="F192" s="185">
        <f t="shared" si="64"/>
        <v>-5.0937976912541565</v>
      </c>
      <c r="G192" s="184">
        <v>4.776859504132231</v>
      </c>
      <c r="H192" s="185">
        <f t="shared" si="64"/>
        <v>-0.23986912040308539</v>
      </c>
      <c r="I192" s="184">
        <v>8.9580152671755719</v>
      </c>
      <c r="J192" s="185">
        <f t="shared" si="64"/>
        <v>4.1811557630433409</v>
      </c>
      <c r="K192" s="184">
        <v>7.5533199195171026</v>
      </c>
      <c r="L192" s="185">
        <f t="shared" si="65"/>
        <v>-1.4046953476584694</v>
      </c>
      <c r="M192" s="184">
        <v>6.4814814814814818</v>
      </c>
      <c r="N192" s="185">
        <f t="shared" si="66"/>
        <v>-1.0718384380356207</v>
      </c>
      <c r="O192" s="185">
        <f>IFERROR(M192-C192,"-")</f>
        <v>-3.6290448343079911</v>
      </c>
    </row>
    <row r="193" spans="2:16" x14ac:dyDescent="0.25">
      <c r="B193" s="114" t="s">
        <v>87</v>
      </c>
      <c r="C193" s="184">
        <v>9.2386058981233248</v>
      </c>
      <c r="D193" s="185">
        <v>0.46623235726729284</v>
      </c>
      <c r="E193" s="184">
        <v>6.0535714285714288</v>
      </c>
      <c r="F193" s="185">
        <f t="shared" si="64"/>
        <v>-3.185034469551896</v>
      </c>
      <c r="G193" s="184">
        <v>6.3159999999999998</v>
      </c>
      <c r="H193" s="185">
        <f t="shared" si="64"/>
        <v>0.26242857142857101</v>
      </c>
      <c r="I193" s="184">
        <v>7.1208459214501509</v>
      </c>
      <c r="J193" s="185">
        <f t="shared" si="64"/>
        <v>0.8048459214501511</v>
      </c>
      <c r="K193" s="184">
        <v>7.6696165191740411</v>
      </c>
      <c r="L193" s="185">
        <f t="shared" si="65"/>
        <v>0.54877059772389014</v>
      </c>
      <c r="M193" s="184">
        <v>7.8940092165898621</v>
      </c>
      <c r="N193" s="185">
        <f t="shared" si="66"/>
        <v>0.22439269741582102</v>
      </c>
      <c r="O193" s="185">
        <f t="shared" ref="O193:O196" si="67">IFERROR(M193-C193,"-")</f>
        <v>-1.3445966815334627</v>
      </c>
    </row>
    <row r="194" spans="2:16" x14ac:dyDescent="0.25">
      <c r="B194" s="114" t="s">
        <v>89</v>
      </c>
      <c r="C194" s="184">
        <v>8.8419117647058822</v>
      </c>
      <c r="D194" s="185">
        <v>0.56191176470588289</v>
      </c>
      <c r="E194" s="184">
        <v>7.6309523809523814</v>
      </c>
      <c r="F194" s="185">
        <f t="shared" si="64"/>
        <v>-1.2109593837535009</v>
      </c>
      <c r="G194" s="184">
        <v>5.9019607843137258</v>
      </c>
      <c r="H194" s="185">
        <f t="shared" si="64"/>
        <v>-1.7289915966386555</v>
      </c>
      <c r="I194" s="184">
        <v>6.3746701846965701</v>
      </c>
      <c r="J194" s="185">
        <f t="shared" si="64"/>
        <v>0.47270940038284426</v>
      </c>
      <c r="K194" s="184">
        <v>6.2601880877742948</v>
      </c>
      <c r="L194" s="185">
        <f t="shared" si="65"/>
        <v>-0.11448209692227529</v>
      </c>
      <c r="M194" s="184">
        <v>6.36</v>
      </c>
      <c r="N194" s="185">
        <f t="shared" si="66"/>
        <v>9.9811912225705512E-2</v>
      </c>
      <c r="O194" s="185">
        <f t="shared" si="67"/>
        <v>-2.4819117647058819</v>
      </c>
    </row>
    <row r="195" spans="2:16" x14ac:dyDescent="0.25">
      <c r="B195" s="114" t="s">
        <v>91</v>
      </c>
      <c r="C195" s="184">
        <v>8.7468749999999993</v>
      </c>
      <c r="D195" s="185">
        <v>-1.4451779801324509</v>
      </c>
      <c r="E195" s="184">
        <v>5.4861111111111107</v>
      </c>
      <c r="F195" s="185">
        <f t="shared" si="64"/>
        <v>-3.2607638888888886</v>
      </c>
      <c r="G195" s="184">
        <v>7.4267515923566876</v>
      </c>
      <c r="H195" s="185">
        <f t="shared" si="64"/>
        <v>1.9406404812455769</v>
      </c>
      <c r="I195" s="184">
        <v>7.4951456310679614</v>
      </c>
      <c r="J195" s="185">
        <f t="shared" si="64"/>
        <v>6.8394038711273808E-2</v>
      </c>
      <c r="K195" s="184">
        <v>7.8169336384439356</v>
      </c>
      <c r="L195" s="185">
        <f t="shared" si="65"/>
        <v>0.32178800737597424</v>
      </c>
      <c r="M195" s="184" t="s">
        <v>238</v>
      </c>
      <c r="N195" s="185" t="str">
        <f t="shared" si="66"/>
        <v>-</v>
      </c>
      <c r="O195" s="185" t="str">
        <f t="shared" si="67"/>
        <v>-</v>
      </c>
    </row>
    <row r="196" spans="2:16" x14ac:dyDescent="0.25">
      <c r="B196" s="114" t="s">
        <v>93</v>
      </c>
      <c r="C196" s="184">
        <v>8.7430555555555554</v>
      </c>
      <c r="D196" s="185">
        <v>-8.6685823754795166E-3</v>
      </c>
      <c r="E196" s="184">
        <v>5.2301587301587302</v>
      </c>
      <c r="F196" s="185">
        <f t="shared" si="64"/>
        <v>-3.5128968253968251</v>
      </c>
      <c r="G196" s="184">
        <v>5.7030965391621127</v>
      </c>
      <c r="H196" s="185">
        <f t="shared" si="64"/>
        <v>0.47293780900338245</v>
      </c>
      <c r="I196" s="184">
        <v>6.3891213389121342</v>
      </c>
      <c r="J196" s="185">
        <f t="shared" si="64"/>
        <v>0.68602479975002151</v>
      </c>
      <c r="K196" s="184">
        <v>6.9157088122605366</v>
      </c>
      <c r="L196" s="185">
        <f t="shared" si="65"/>
        <v>0.52658747334840239</v>
      </c>
      <c r="M196" s="184" t="s">
        <v>238</v>
      </c>
      <c r="N196" s="185" t="str">
        <f t="shared" si="66"/>
        <v>-</v>
      </c>
      <c r="O196" s="185" t="str">
        <f t="shared" si="67"/>
        <v>-</v>
      </c>
    </row>
    <row r="197" spans="2:16" ht="15.75" x14ac:dyDescent="0.25">
      <c r="B197" s="117" t="s">
        <v>30</v>
      </c>
      <c r="C197" s="186">
        <v>9.2769230769230777</v>
      </c>
      <c r="D197" s="187">
        <v>0.2465642912745043</v>
      </c>
      <c r="E197" s="186">
        <v>6.4966408268733851</v>
      </c>
      <c r="F197" s="187">
        <f t="shared" si="64"/>
        <v>-2.7802822500496926</v>
      </c>
      <c r="G197" s="186">
        <v>6.2224880382775121</v>
      </c>
      <c r="H197" s="187">
        <f t="shared" si="64"/>
        <v>-0.274152788595873</v>
      </c>
      <c r="I197" s="186">
        <v>7.0339242722696431</v>
      </c>
      <c r="J197" s="187">
        <f t="shared" si="64"/>
        <v>0.81143623399213105</v>
      </c>
      <c r="K197" s="186">
        <v>7.4551912568306014</v>
      </c>
      <c r="L197" s="187">
        <f t="shared" si="65"/>
        <v>0.42126698456095824</v>
      </c>
      <c r="M197" s="186">
        <v>7.7208099956915124</v>
      </c>
      <c r="N197" s="187">
        <v>0.23835579132161655</v>
      </c>
      <c r="O197" s="187">
        <v>-1.6713581586419171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304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CONCATENATE("dif ",RIGHT(2019,2),"/",RIGHT(2018,2))</f>
        <v>dif 19/18</v>
      </c>
      <c r="E206" s="113" t="s">
        <v>69</v>
      </c>
      <c r="F206" s="112" t="str">
        <f>CONCATENATE("dif ",RIGHT(E205,2),"/",RIGHT(C205,2))</f>
        <v>dif 20/19</v>
      </c>
      <c r="G206" s="113" t="s">
        <v>69</v>
      </c>
      <c r="H206" s="112" t="str">
        <f>CONCATENATE("dif ",RIGHT(G205,2),"/",RIGHT(E205,2))</f>
        <v>dif 21/20</v>
      </c>
      <c r="I206" s="113" t="s">
        <v>69</v>
      </c>
      <c r="J206" s="112" t="str">
        <f>CONCATENATE("dif ",RIGHT(I205,2),"/",RIGHT(G205,2))</f>
        <v>dif 22/21</v>
      </c>
      <c r="K206" s="113" t="s">
        <v>69</v>
      </c>
      <c r="L206" s="112" t="str">
        <f>CONCATENATE("dif ",RIGHT(K205,2),"/",RIGHT(I205,2))</f>
        <v>dif 23/22</v>
      </c>
      <c r="M206" s="113" t="s">
        <v>69</v>
      </c>
      <c r="N206" s="112" t="str">
        <f>CONCATENATE("dif ",RIGHT(M205,2),"/",RIGHT(K205,2))</f>
        <v>dif 24/23</v>
      </c>
      <c r="O206" s="112" t="str">
        <f>CONCATENATE("dif ",RIGHT(M205,2),"/",RIGHT(C205,2))</f>
        <v>dif 24/19</v>
      </c>
    </row>
    <row r="207" spans="2:16" x14ac:dyDescent="0.25">
      <c r="B207" s="114" t="s">
        <v>71</v>
      </c>
      <c r="C207" s="184">
        <v>9.036363636363637</v>
      </c>
      <c r="D207" s="185">
        <v>-3.089038292896813</v>
      </c>
      <c r="E207" s="184">
        <v>6.4727793696275073</v>
      </c>
      <c r="F207" s="185">
        <f t="shared" ref="F207:J209" si="68">IFERROR(E207-C207,"-")</f>
        <v>-2.5635842667361297</v>
      </c>
      <c r="G207" s="184">
        <v>6</v>
      </c>
      <c r="H207" s="185">
        <f t="shared" si="68"/>
        <v>-0.47277936962750733</v>
      </c>
      <c r="I207" s="184">
        <v>5.4202586206896548</v>
      </c>
      <c r="J207" s="185">
        <f t="shared" si="68"/>
        <v>-0.5797413793103452</v>
      </c>
      <c r="K207" s="184">
        <v>7.4215976331360949</v>
      </c>
      <c r="L207" s="185">
        <f t="shared" ref="L207:L209" si="69">IFERROR(K207-I207,"-")</f>
        <v>2.0013390124464401</v>
      </c>
      <c r="M207" s="184">
        <v>10.036101083032491</v>
      </c>
      <c r="N207" s="185">
        <f t="shared" ref="N207:N209" si="70">IFERROR(M207-K207,"-")</f>
        <v>2.6145034498963966</v>
      </c>
      <c r="O207" s="185">
        <f t="shared" ref="O207" si="71">IFERROR(M207-C207,"-")</f>
        <v>0.99973744666885445</v>
      </c>
    </row>
    <row r="208" spans="2:16" x14ac:dyDescent="0.25">
      <c r="B208" s="114" t="s">
        <v>73</v>
      </c>
      <c r="C208" s="184">
        <v>8.6132075471698109</v>
      </c>
      <c r="D208" s="185">
        <v>-0.97798742138364858</v>
      </c>
      <c r="E208" s="184">
        <v>7.0763358778625953</v>
      </c>
      <c r="F208" s="185">
        <f t="shared" si="68"/>
        <v>-1.5368716693072155</v>
      </c>
      <c r="G208" s="184">
        <v>2.86046511627907</v>
      </c>
      <c r="H208" s="185">
        <f t="shared" si="68"/>
        <v>-4.2158707615835258</v>
      </c>
      <c r="I208" s="184">
        <v>5.7116883116883113</v>
      </c>
      <c r="J208" s="185">
        <f t="shared" si="68"/>
        <v>2.8512231954092413</v>
      </c>
      <c r="K208" s="184">
        <v>6.1691078561917445</v>
      </c>
      <c r="L208" s="185">
        <f t="shared" si="69"/>
        <v>0.45741954450343325</v>
      </c>
      <c r="M208" s="184">
        <v>9.6203288490284002</v>
      </c>
      <c r="N208" s="185">
        <f t="shared" si="70"/>
        <v>3.4512209928366557</v>
      </c>
      <c r="O208" s="185">
        <f>IFERROR(M208-C208,"-")</f>
        <v>1.0071213018585894</v>
      </c>
    </row>
    <row r="209" spans="2:16" x14ac:dyDescent="0.25">
      <c r="B209" s="114" t="s">
        <v>75</v>
      </c>
      <c r="C209" s="184">
        <v>7.7953890489913542</v>
      </c>
      <c r="D209" s="185">
        <v>0.56027933112301564</v>
      </c>
      <c r="E209" s="184">
        <v>8.3571428571428577</v>
      </c>
      <c r="F209" s="185">
        <f t="shared" si="68"/>
        <v>0.56175380815150344</v>
      </c>
      <c r="G209" s="184">
        <v>5.5</v>
      </c>
      <c r="H209" s="185">
        <f t="shared" si="68"/>
        <v>-2.8571428571428577</v>
      </c>
      <c r="I209" s="184">
        <v>6.5864527629233516</v>
      </c>
      <c r="J209" s="185">
        <f t="shared" si="68"/>
        <v>1.0864527629233516</v>
      </c>
      <c r="K209" s="184">
        <v>7.4685534591194971</v>
      </c>
      <c r="L209" s="185">
        <f t="shared" si="69"/>
        <v>0.88210069619614551</v>
      </c>
      <c r="M209" s="184">
        <v>10.040567951318458</v>
      </c>
      <c r="N209" s="185">
        <f t="shared" si="70"/>
        <v>2.5720144921989609</v>
      </c>
      <c r="O209" s="185">
        <f t="shared" ref="O209:O212" si="72">IFERROR(M209-C209,"-")</f>
        <v>2.2451789023271038</v>
      </c>
    </row>
    <row r="210" spans="2:16" x14ac:dyDescent="0.25">
      <c r="B210" s="114" t="s">
        <v>77</v>
      </c>
      <c r="C210" s="184">
        <v>6.806451612903226</v>
      </c>
      <c r="D210" s="185">
        <v>0.18576195773081228</v>
      </c>
      <c r="E210" s="184" t="s">
        <v>238</v>
      </c>
      <c r="F210" s="185" t="str">
        <f>IFERROR(E210-C210,"-")</f>
        <v>-</v>
      </c>
      <c r="G210" s="184">
        <v>2.84</v>
      </c>
      <c r="H210" s="185" t="str">
        <f>IFERROR(G210-E210,"-")</f>
        <v>-</v>
      </c>
      <c r="I210" s="184">
        <v>5.3230912476722532</v>
      </c>
      <c r="J210" s="185">
        <f>IFERROR(I210-G210,"-")</f>
        <v>2.4830912476722533</v>
      </c>
      <c r="K210" s="184">
        <v>7.0227048371174732</v>
      </c>
      <c r="L210" s="185">
        <f>IFERROR(K210-I210,"-")</f>
        <v>1.69961358944522</v>
      </c>
      <c r="M210" s="184">
        <v>8.3473684210526322</v>
      </c>
      <c r="N210" s="185">
        <f>IFERROR(M210-K210,"-")</f>
        <v>1.324663583935159</v>
      </c>
      <c r="O210" s="185">
        <f t="shared" si="72"/>
        <v>1.5409168081494062</v>
      </c>
    </row>
    <row r="211" spans="2:16" x14ac:dyDescent="0.25">
      <c r="B211" s="114" t="s">
        <v>79</v>
      </c>
      <c r="C211" s="184">
        <v>31.227272727272727</v>
      </c>
      <c r="D211" s="185">
        <v>23.10144491270319</v>
      </c>
      <c r="E211" s="184" t="s">
        <v>238</v>
      </c>
      <c r="F211" s="185" t="str">
        <f t="shared" ref="F211:J219" si="73">IFERROR(E211-C211,"-")</f>
        <v>-</v>
      </c>
      <c r="G211" s="184">
        <v>4.5</v>
      </c>
      <c r="H211" s="185" t="str">
        <f t="shared" si="73"/>
        <v>-</v>
      </c>
      <c r="I211" s="184">
        <v>7.1088270858524787</v>
      </c>
      <c r="J211" s="185">
        <f t="shared" si="73"/>
        <v>2.6088270858524787</v>
      </c>
      <c r="K211" s="184">
        <v>11.213178294573643</v>
      </c>
      <c r="L211" s="185">
        <f t="shared" ref="L211:L219" si="74">IFERROR(K211-I211,"-")</f>
        <v>4.1043512087211642</v>
      </c>
      <c r="M211" s="184">
        <v>10.84819734345351</v>
      </c>
      <c r="N211" s="185">
        <f t="shared" ref="N211:N218" si="75">IFERROR(M211-K211,"-")</f>
        <v>-0.36498095112013296</v>
      </c>
      <c r="O211" s="185">
        <f t="shared" si="72"/>
        <v>-20.379075383819217</v>
      </c>
    </row>
    <row r="212" spans="2:16" x14ac:dyDescent="0.25">
      <c r="B212" s="114" t="s">
        <v>81</v>
      </c>
      <c r="C212" s="184">
        <v>7.5299539170506913</v>
      </c>
      <c r="D212" s="185">
        <v>-1.1994190202430373</v>
      </c>
      <c r="E212" s="184" t="s">
        <v>238</v>
      </c>
      <c r="F212" s="185" t="str">
        <f t="shared" si="73"/>
        <v>-</v>
      </c>
      <c r="G212" s="184">
        <v>8.8541666666666661</v>
      </c>
      <c r="H212" s="185" t="str">
        <f t="shared" si="73"/>
        <v>-</v>
      </c>
      <c r="I212" s="184">
        <v>6.1521084337349397</v>
      </c>
      <c r="J212" s="185">
        <f t="shared" si="73"/>
        <v>-2.7020582329317264</v>
      </c>
      <c r="K212" s="184">
        <v>11.01419878296146</v>
      </c>
      <c r="L212" s="185">
        <f t="shared" si="74"/>
        <v>4.8620903492265199</v>
      </c>
      <c r="M212" s="184">
        <v>12.085648148148149</v>
      </c>
      <c r="N212" s="185">
        <f t="shared" si="75"/>
        <v>1.0714493651866892</v>
      </c>
      <c r="O212" s="185">
        <f t="shared" si="72"/>
        <v>4.5556942310974575</v>
      </c>
    </row>
    <row r="213" spans="2:16" x14ac:dyDescent="0.25">
      <c r="B213" s="114" t="s">
        <v>83</v>
      </c>
      <c r="C213" s="184">
        <v>8.02247191011236</v>
      </c>
      <c r="D213" s="185">
        <v>5.1419278533412438E-2</v>
      </c>
      <c r="E213" s="184" t="s">
        <v>238</v>
      </c>
      <c r="F213" s="185" t="str">
        <f t="shared" si="73"/>
        <v>-</v>
      </c>
      <c r="G213" s="184">
        <v>4.8</v>
      </c>
      <c r="H213" s="185" t="str">
        <f t="shared" si="73"/>
        <v>-</v>
      </c>
      <c r="I213" s="184">
        <v>6.0893952673093779</v>
      </c>
      <c r="J213" s="185">
        <f t="shared" si="73"/>
        <v>1.289395267309378</v>
      </c>
      <c r="K213" s="184">
        <v>9.6335260115606935</v>
      </c>
      <c r="L213" s="185">
        <f t="shared" si="74"/>
        <v>3.5441307442513157</v>
      </c>
      <c r="M213" s="184">
        <v>9.9510357815442561</v>
      </c>
      <c r="N213" s="185">
        <f t="shared" si="75"/>
        <v>0.31750976998356251</v>
      </c>
      <c r="O213" s="185">
        <f>IFERROR(M213-C213,"-")</f>
        <v>1.928563871431896</v>
      </c>
    </row>
    <row r="214" spans="2:16" x14ac:dyDescent="0.25">
      <c r="B214" s="114" t="s">
        <v>85</v>
      </c>
      <c r="C214" s="184">
        <v>12.061162079510703</v>
      </c>
      <c r="D214" s="185">
        <v>2.3105567526341897</v>
      </c>
      <c r="E214" s="184">
        <v>8.0295857988165675</v>
      </c>
      <c r="F214" s="185">
        <f t="shared" si="73"/>
        <v>-4.0315762806941358</v>
      </c>
      <c r="G214" s="184">
        <v>7.5269461077844309</v>
      </c>
      <c r="H214" s="185">
        <f t="shared" si="73"/>
        <v>-0.50263969103213668</v>
      </c>
      <c r="I214" s="184">
        <v>5.9843363561417968</v>
      </c>
      <c r="J214" s="185">
        <f t="shared" si="73"/>
        <v>-1.542609751642634</v>
      </c>
      <c r="K214" s="184">
        <v>10.585014409221902</v>
      </c>
      <c r="L214" s="185">
        <f t="shared" si="74"/>
        <v>4.600678053080105</v>
      </c>
      <c r="M214" s="184">
        <v>9.5925196850393704</v>
      </c>
      <c r="N214" s="185">
        <f t="shared" si="75"/>
        <v>-0.99249472418253148</v>
      </c>
      <c r="O214" s="185">
        <f>IFERROR(M214-C214,"-")</f>
        <v>-2.4686423944713329</v>
      </c>
    </row>
    <row r="215" spans="2:16" x14ac:dyDescent="0.25">
      <c r="B215" s="114" t="s">
        <v>87</v>
      </c>
      <c r="C215" s="184">
        <v>9.0903790087463552</v>
      </c>
      <c r="D215" s="185">
        <v>0.60878391672181564</v>
      </c>
      <c r="E215" s="184">
        <v>28.5</v>
      </c>
      <c r="F215" s="185">
        <f t="shared" si="73"/>
        <v>19.409620991253647</v>
      </c>
      <c r="G215" s="184">
        <v>4.8483965014577262</v>
      </c>
      <c r="H215" s="185">
        <f t="shared" si="73"/>
        <v>-23.651603498542272</v>
      </c>
      <c r="I215" s="184">
        <v>7.141089108910891</v>
      </c>
      <c r="J215" s="185">
        <f t="shared" si="73"/>
        <v>2.2926926074531648</v>
      </c>
      <c r="K215" s="184">
        <v>9.3552795031055904</v>
      </c>
      <c r="L215" s="185">
        <f t="shared" si="74"/>
        <v>2.2141903941946994</v>
      </c>
      <c r="M215" s="184">
        <v>8.4372197309417043</v>
      </c>
      <c r="N215" s="185">
        <f t="shared" si="75"/>
        <v>-0.91805977216388612</v>
      </c>
      <c r="O215" s="185">
        <f t="shared" ref="O215:O218" si="76">IFERROR(M215-C215,"-")</f>
        <v>-0.65315927780465088</v>
      </c>
    </row>
    <row r="216" spans="2:16" x14ac:dyDescent="0.25">
      <c r="B216" s="114" t="s">
        <v>89</v>
      </c>
      <c r="C216" s="184">
        <v>9.080385852090032</v>
      </c>
      <c r="D216" s="185">
        <v>1.442403656244335</v>
      </c>
      <c r="E216" s="184">
        <v>4.5789473684210522</v>
      </c>
      <c r="F216" s="185">
        <f t="shared" si="73"/>
        <v>-4.5014384836689798</v>
      </c>
      <c r="G216" s="184">
        <v>5.0696202531645573</v>
      </c>
      <c r="H216" s="185">
        <f t="shared" si="73"/>
        <v>0.49067288474350512</v>
      </c>
      <c r="I216" s="184">
        <v>6.2877291960507762</v>
      </c>
      <c r="J216" s="185">
        <f t="shared" si="73"/>
        <v>1.2181089428862188</v>
      </c>
      <c r="K216" s="184">
        <v>9.9650067294751015</v>
      </c>
      <c r="L216" s="185">
        <f t="shared" si="74"/>
        <v>3.6772775334243253</v>
      </c>
      <c r="M216" s="184">
        <v>7.2849002849002851</v>
      </c>
      <c r="N216" s="185">
        <f t="shared" si="75"/>
        <v>-2.6801064445748164</v>
      </c>
      <c r="O216" s="185">
        <f t="shared" si="76"/>
        <v>-1.7954855671897469</v>
      </c>
    </row>
    <row r="217" spans="2:16" x14ac:dyDescent="0.25">
      <c r="B217" s="114" t="s">
        <v>91</v>
      </c>
      <c r="C217" s="184">
        <v>7.1981707317073171</v>
      </c>
      <c r="D217" s="185">
        <v>-0.14273835920177369</v>
      </c>
      <c r="E217" s="184">
        <v>5.7807017543859649</v>
      </c>
      <c r="F217" s="185">
        <f t="shared" si="73"/>
        <v>-1.4174689773213522</v>
      </c>
      <c r="G217" s="184">
        <v>5.1133200795228628</v>
      </c>
      <c r="H217" s="185">
        <f t="shared" si="73"/>
        <v>-0.66738167486310207</v>
      </c>
      <c r="I217" s="184">
        <v>5.8250773993808052</v>
      </c>
      <c r="J217" s="185">
        <f t="shared" si="73"/>
        <v>0.71175731985794233</v>
      </c>
      <c r="K217" s="184">
        <v>7.9652294853963834</v>
      </c>
      <c r="L217" s="185">
        <f t="shared" si="74"/>
        <v>2.1401520860155783</v>
      </c>
      <c r="M217" s="184" t="s">
        <v>238</v>
      </c>
      <c r="N217" s="185" t="str">
        <f t="shared" si="75"/>
        <v>-</v>
      </c>
      <c r="O217" s="185" t="str">
        <f t="shared" si="76"/>
        <v>-</v>
      </c>
    </row>
    <row r="218" spans="2:16" x14ac:dyDescent="0.25">
      <c r="B218" s="114" t="s">
        <v>93</v>
      </c>
      <c r="C218" s="184">
        <v>9.8170731707317067</v>
      </c>
      <c r="D218" s="185">
        <v>1.0396759104577349</v>
      </c>
      <c r="E218" s="184">
        <v>6.3580246913580245</v>
      </c>
      <c r="F218" s="185">
        <f t="shared" si="73"/>
        <v>-3.4590484793736822</v>
      </c>
      <c r="G218" s="184">
        <v>4.9749715585893064</v>
      </c>
      <c r="H218" s="185">
        <f t="shared" si="73"/>
        <v>-1.3830531327687181</v>
      </c>
      <c r="I218" s="184">
        <v>6.2163461538461542</v>
      </c>
      <c r="J218" s="185">
        <f t="shared" si="73"/>
        <v>1.2413745952568478</v>
      </c>
      <c r="K218" s="184">
        <v>9.3677419354838705</v>
      </c>
      <c r="L218" s="185">
        <f t="shared" si="74"/>
        <v>3.1513957816377163</v>
      </c>
      <c r="M218" s="184" t="s">
        <v>238</v>
      </c>
      <c r="N218" s="185" t="str">
        <f t="shared" si="75"/>
        <v>-</v>
      </c>
      <c r="O218" s="185" t="str">
        <f t="shared" si="76"/>
        <v>-</v>
      </c>
    </row>
    <row r="219" spans="2:16" ht="15.75" x14ac:dyDescent="0.25">
      <c r="B219" s="117" t="s">
        <v>30</v>
      </c>
      <c r="C219" s="186">
        <v>9.8219974715549938</v>
      </c>
      <c r="D219" s="187">
        <v>1.3168988991552659</v>
      </c>
      <c r="E219" s="186">
        <v>7.0369206598586018</v>
      </c>
      <c r="F219" s="187">
        <f t="shared" si="73"/>
        <v>-2.785076811696392</v>
      </c>
      <c r="G219" s="186">
        <v>5.1207054512139258</v>
      </c>
      <c r="H219" s="187">
        <f t="shared" si="73"/>
        <v>-1.916215208644676</v>
      </c>
      <c r="I219" s="186">
        <v>6.1094831911690921</v>
      </c>
      <c r="J219" s="187">
        <f t="shared" si="73"/>
        <v>0.98877773995516627</v>
      </c>
      <c r="K219" s="186">
        <v>8.8479387249380483</v>
      </c>
      <c r="L219" s="187">
        <f t="shared" si="74"/>
        <v>2.7384555337689562</v>
      </c>
      <c r="M219" s="186">
        <v>9.5132547864506627</v>
      </c>
      <c r="N219" s="187">
        <v>0.62387953774393701</v>
      </c>
      <c r="O219" s="187">
        <v>-0.57010380706252306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303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CONCATENATE("dif ",RIGHT(2019,2),"/",RIGHT(2018,2))</f>
        <v>dif 19/18</v>
      </c>
      <c r="E228" s="113" t="s">
        <v>69</v>
      </c>
      <c r="F228" s="112" t="str">
        <f>CONCATENATE("dif ",RIGHT(E227,2),"/",RIGHT(C227,2))</f>
        <v>dif 20/19</v>
      </c>
      <c r="G228" s="113" t="s">
        <v>69</v>
      </c>
      <c r="H228" s="112" t="str">
        <f>CONCATENATE("dif ",RIGHT(G227,2),"/",RIGHT(E227,2))</f>
        <v>dif 21/20</v>
      </c>
      <c r="I228" s="113" t="s">
        <v>69</v>
      </c>
      <c r="J228" s="112" t="str">
        <f>CONCATENATE("dif ",RIGHT(I227,2),"/",RIGHT(G227,2))</f>
        <v>dif 22/21</v>
      </c>
      <c r="K228" s="113" t="s">
        <v>69</v>
      </c>
      <c r="L228" s="112" t="str">
        <f>CONCATENATE("dif ",RIGHT(K227,2),"/",RIGHT(I227,2))</f>
        <v>dif 23/22</v>
      </c>
      <c r="M228" s="113" t="s">
        <v>69</v>
      </c>
      <c r="N228" s="112" t="str">
        <f>CONCATENATE("dif ",RIGHT(M227,2),"/",RIGHT(K227,2))</f>
        <v>dif 24/23</v>
      </c>
      <c r="O228" s="112" t="str">
        <f>CONCATENATE("dif ",RIGHT(M227,2),"/",RIGHT(C227,2))</f>
        <v>dif 24/19</v>
      </c>
    </row>
    <row r="229" spans="2:16" x14ac:dyDescent="0.25">
      <c r="B229" s="114" t="s">
        <v>71</v>
      </c>
      <c r="C229" s="184">
        <v>10.616883116883116</v>
      </c>
      <c r="D229" s="185">
        <v>1.5324841399010189</v>
      </c>
      <c r="E229" s="184">
        <v>9.319488817891374</v>
      </c>
      <c r="F229" s="185">
        <f t="shared" ref="F229:J231" si="77">IFERROR(E229-C229,"-")</f>
        <v>-1.2973942989917422</v>
      </c>
      <c r="G229" s="184">
        <v>6.3085714285714287</v>
      </c>
      <c r="H229" s="185">
        <f t="shared" si="77"/>
        <v>-3.0109173893199452</v>
      </c>
      <c r="I229" s="184">
        <v>8.5574162679425836</v>
      </c>
      <c r="J229" s="185">
        <f t="shared" si="77"/>
        <v>2.2488448393711549</v>
      </c>
      <c r="K229" s="184">
        <v>8.6969696969696972</v>
      </c>
      <c r="L229" s="185">
        <f t="shared" ref="L229:L231" si="78">IFERROR(K229-I229,"-")</f>
        <v>0.13955342902711365</v>
      </c>
      <c r="M229" s="184">
        <v>8.8498659517426272</v>
      </c>
      <c r="N229" s="185">
        <f t="shared" ref="N229:N231" si="79">IFERROR(M229-K229,"-")</f>
        <v>0.15289625477293001</v>
      </c>
      <c r="O229" s="185">
        <f t="shared" ref="O229" si="80">IFERROR(M229-C229,"-")</f>
        <v>-1.7670171651404889</v>
      </c>
    </row>
    <row r="230" spans="2:16" x14ac:dyDescent="0.25">
      <c r="B230" s="114" t="s">
        <v>73</v>
      </c>
      <c r="C230" s="184">
        <v>9.41</v>
      </c>
      <c r="D230" s="185">
        <v>1.1654479418886208</v>
      </c>
      <c r="E230" s="184">
        <v>6.2897196261682247</v>
      </c>
      <c r="F230" s="185">
        <f t="shared" si="77"/>
        <v>-3.1202803738317755</v>
      </c>
      <c r="G230" s="184">
        <v>8.6111111111111107</v>
      </c>
      <c r="H230" s="185">
        <f t="shared" si="77"/>
        <v>2.3213914849428861</v>
      </c>
      <c r="I230" s="184">
        <v>5.5938303341902316</v>
      </c>
      <c r="J230" s="185">
        <f t="shared" si="77"/>
        <v>-3.0172807769208791</v>
      </c>
      <c r="K230" s="184">
        <v>7.5101123595505621</v>
      </c>
      <c r="L230" s="185">
        <f t="shared" si="78"/>
        <v>1.9162820253603305</v>
      </c>
      <c r="M230" s="184">
        <v>7.6536796536796539</v>
      </c>
      <c r="N230" s="185">
        <f t="shared" si="79"/>
        <v>0.14356729412909175</v>
      </c>
      <c r="O230" s="185">
        <f>IFERROR(M230-C230,"-")</f>
        <v>-1.7563203463203463</v>
      </c>
    </row>
    <row r="231" spans="2:16" x14ac:dyDescent="0.25">
      <c r="B231" s="114" t="s">
        <v>75</v>
      </c>
      <c r="C231" s="184">
        <v>9.2303523035230359</v>
      </c>
      <c r="D231" s="185">
        <v>0.53987611304684613</v>
      </c>
      <c r="E231" s="184">
        <v>7.180616740088106</v>
      </c>
      <c r="F231" s="185">
        <f t="shared" si="77"/>
        <v>-2.0497355634349299</v>
      </c>
      <c r="G231" s="184">
        <v>5.25</v>
      </c>
      <c r="H231" s="185">
        <f t="shared" si="77"/>
        <v>-1.930616740088106</v>
      </c>
      <c r="I231" s="184">
        <v>7.1073446327683616</v>
      </c>
      <c r="J231" s="185">
        <f t="shared" si="77"/>
        <v>1.8573446327683616</v>
      </c>
      <c r="K231" s="184">
        <v>9.2798742138364787</v>
      </c>
      <c r="L231" s="185">
        <f t="shared" si="78"/>
        <v>2.1725295810681171</v>
      </c>
      <c r="M231" s="184">
        <v>7.7043918918918921</v>
      </c>
      <c r="N231" s="185">
        <f t="shared" si="79"/>
        <v>-1.5754823219445866</v>
      </c>
      <c r="O231" s="185">
        <f t="shared" ref="O231:O234" si="81">IFERROR(M231-C231,"-")</f>
        <v>-1.5259604116311438</v>
      </c>
    </row>
    <row r="232" spans="2:16" x14ac:dyDescent="0.25">
      <c r="B232" s="114" t="s">
        <v>77</v>
      </c>
      <c r="C232" s="184">
        <v>8.6024999999999991</v>
      </c>
      <c r="D232" s="185">
        <v>-0.33936046511628071</v>
      </c>
      <c r="E232" s="184" t="s">
        <v>238</v>
      </c>
      <c r="F232" s="185" t="str">
        <f>IFERROR(E232-C232,"-")</f>
        <v>-</v>
      </c>
      <c r="G232" s="184">
        <v>5.2121212121212119</v>
      </c>
      <c r="H232" s="185" t="str">
        <f>IFERROR(G232-E232,"-")</f>
        <v>-</v>
      </c>
      <c r="I232" s="184">
        <v>6.235611510791367</v>
      </c>
      <c r="J232" s="185">
        <f>IFERROR(I232-G232,"-")</f>
        <v>1.0234902986701551</v>
      </c>
      <c r="K232" s="184">
        <v>7.8366197183098594</v>
      </c>
      <c r="L232" s="185">
        <f>IFERROR(K232-I232,"-")</f>
        <v>1.6010082075184924</v>
      </c>
      <c r="M232" s="184">
        <v>8.6806930693069315</v>
      </c>
      <c r="N232" s="185">
        <f>IFERROR(M232-K232,"-")</f>
        <v>0.84407335099707215</v>
      </c>
      <c r="O232" s="185">
        <f t="shared" si="81"/>
        <v>7.8193069306932372E-2</v>
      </c>
    </row>
    <row r="233" spans="2:16" x14ac:dyDescent="0.25">
      <c r="B233" s="114" t="s">
        <v>79</v>
      </c>
      <c r="C233" s="184">
        <v>10.330472103004292</v>
      </c>
      <c r="D233" s="185">
        <v>1.4177736903058786</v>
      </c>
      <c r="E233" s="184" t="s">
        <v>238</v>
      </c>
      <c r="F233" s="185" t="str">
        <f t="shared" ref="F233:J241" si="82">IFERROR(E233-C233,"-")</f>
        <v>-</v>
      </c>
      <c r="G233" s="184">
        <v>4.8250000000000002</v>
      </c>
      <c r="H233" s="185" t="str">
        <f t="shared" si="82"/>
        <v>-</v>
      </c>
      <c r="I233" s="184">
        <v>6.1355140186915884</v>
      </c>
      <c r="J233" s="185">
        <f t="shared" si="82"/>
        <v>1.3105140186915882</v>
      </c>
      <c r="K233" s="184">
        <v>7.5637065637065639</v>
      </c>
      <c r="L233" s="185">
        <f t="shared" ref="L233:L241" si="83">IFERROR(K233-I233,"-")</f>
        <v>1.4281925450149755</v>
      </c>
      <c r="M233" s="184">
        <v>8.140703517587939</v>
      </c>
      <c r="N233" s="185">
        <f t="shared" ref="N233:N240" si="84">IFERROR(M233-K233,"-")</f>
        <v>0.57699695388137506</v>
      </c>
      <c r="O233" s="185">
        <f t="shared" si="81"/>
        <v>-2.1897685854163527</v>
      </c>
    </row>
    <row r="234" spans="2:16" x14ac:dyDescent="0.25">
      <c r="B234" s="114" t="s">
        <v>81</v>
      </c>
      <c r="C234" s="184">
        <v>8.0840336134453779</v>
      </c>
      <c r="D234" s="185">
        <v>-0.6337364213978276</v>
      </c>
      <c r="E234" s="184" t="s">
        <v>238</v>
      </c>
      <c r="F234" s="185" t="str">
        <f t="shared" si="82"/>
        <v>-</v>
      </c>
      <c r="G234" s="184">
        <v>6.8023255813953485</v>
      </c>
      <c r="H234" s="185" t="str">
        <f t="shared" si="82"/>
        <v>-</v>
      </c>
      <c r="I234" s="184">
        <v>6.709677419354839</v>
      </c>
      <c r="J234" s="185">
        <f t="shared" si="82"/>
        <v>-9.2648162040509519E-2</v>
      </c>
      <c r="K234" s="184">
        <v>7.7424657534246579</v>
      </c>
      <c r="L234" s="185">
        <f t="shared" si="83"/>
        <v>1.032788334069819</v>
      </c>
      <c r="M234" s="184">
        <v>8.120075046904315</v>
      </c>
      <c r="N234" s="185">
        <f t="shared" si="84"/>
        <v>0.3776092934796571</v>
      </c>
      <c r="O234" s="185">
        <f t="shared" si="81"/>
        <v>3.6041433458937178E-2</v>
      </c>
    </row>
    <row r="235" spans="2:16" x14ac:dyDescent="0.25">
      <c r="B235" s="114" t="s">
        <v>83</v>
      </c>
      <c r="C235" s="184">
        <v>9.4250000000000007</v>
      </c>
      <c r="D235" s="185">
        <v>-0.54767759562841434</v>
      </c>
      <c r="E235" s="184" t="s">
        <v>238</v>
      </c>
      <c r="F235" s="185" t="str">
        <f t="shared" si="82"/>
        <v>-</v>
      </c>
      <c r="G235" s="184">
        <v>9.1930693069306937</v>
      </c>
      <c r="H235" s="185" t="str">
        <f t="shared" si="82"/>
        <v>-</v>
      </c>
      <c r="I235" s="184">
        <v>7.8844696969696972</v>
      </c>
      <c r="J235" s="185">
        <f t="shared" si="82"/>
        <v>-1.3085996099609964</v>
      </c>
      <c r="K235" s="184">
        <v>6.6075036075036078</v>
      </c>
      <c r="L235" s="185">
        <f t="shared" si="83"/>
        <v>-1.2769660894660895</v>
      </c>
      <c r="M235" s="184">
        <v>7.4171974522292992</v>
      </c>
      <c r="N235" s="185">
        <f t="shared" si="84"/>
        <v>0.80969384472569139</v>
      </c>
      <c r="O235" s="185">
        <f>IFERROR(M235-C235,"-")</f>
        <v>-2.0078025477707016</v>
      </c>
    </row>
    <row r="236" spans="2:16" x14ac:dyDescent="0.25">
      <c r="B236" s="114" t="s">
        <v>85</v>
      </c>
      <c r="C236" s="184">
        <v>10.110526315789473</v>
      </c>
      <c r="D236" s="185">
        <v>-0.36713691445107699</v>
      </c>
      <c r="E236" s="184">
        <v>5.0167286245353164</v>
      </c>
      <c r="F236" s="185">
        <f t="shared" si="82"/>
        <v>-5.0937976912541565</v>
      </c>
      <c r="G236" s="184">
        <v>4.776859504132231</v>
      </c>
      <c r="H236" s="185">
        <f t="shared" si="82"/>
        <v>-0.23986912040308539</v>
      </c>
      <c r="I236" s="184">
        <v>8.9580152671755719</v>
      </c>
      <c r="J236" s="185">
        <f t="shared" si="82"/>
        <v>4.1811557630433409</v>
      </c>
      <c r="K236" s="184">
        <v>7.5533199195171026</v>
      </c>
      <c r="L236" s="185">
        <f t="shared" si="83"/>
        <v>-1.4046953476584694</v>
      </c>
      <c r="M236" s="184">
        <v>6.4814814814814818</v>
      </c>
      <c r="N236" s="185">
        <f t="shared" si="84"/>
        <v>-1.0718384380356207</v>
      </c>
      <c r="O236" s="185">
        <f>IFERROR(M236-C236,"-")</f>
        <v>-3.6290448343079911</v>
      </c>
    </row>
    <row r="237" spans="2:16" x14ac:dyDescent="0.25">
      <c r="B237" s="114" t="s">
        <v>87</v>
      </c>
      <c r="C237" s="184">
        <v>9.2386058981233248</v>
      </c>
      <c r="D237" s="185">
        <v>0.46623235726729284</v>
      </c>
      <c r="E237" s="184">
        <v>6.0535714285714288</v>
      </c>
      <c r="F237" s="185">
        <f t="shared" si="82"/>
        <v>-3.185034469551896</v>
      </c>
      <c r="G237" s="184">
        <v>6.3159999999999998</v>
      </c>
      <c r="H237" s="185">
        <f t="shared" si="82"/>
        <v>0.26242857142857101</v>
      </c>
      <c r="I237" s="184">
        <v>7.1208459214501509</v>
      </c>
      <c r="J237" s="185">
        <f t="shared" si="82"/>
        <v>0.8048459214501511</v>
      </c>
      <c r="K237" s="184">
        <v>7.6696165191740411</v>
      </c>
      <c r="L237" s="185">
        <f t="shared" si="83"/>
        <v>0.54877059772389014</v>
      </c>
      <c r="M237" s="184">
        <v>7.8940092165898621</v>
      </c>
      <c r="N237" s="185">
        <f t="shared" si="84"/>
        <v>0.22439269741582102</v>
      </c>
      <c r="O237" s="185">
        <f t="shared" ref="O237:O240" si="85">IFERROR(M237-C237,"-")</f>
        <v>-1.3445966815334627</v>
      </c>
    </row>
    <row r="238" spans="2:16" x14ac:dyDescent="0.25">
      <c r="B238" s="114" t="s">
        <v>89</v>
      </c>
      <c r="C238" s="184">
        <v>8.8419117647058822</v>
      </c>
      <c r="D238" s="185">
        <v>0.56191176470588289</v>
      </c>
      <c r="E238" s="184">
        <v>7.6309523809523814</v>
      </c>
      <c r="F238" s="185">
        <f t="shared" si="82"/>
        <v>-1.2109593837535009</v>
      </c>
      <c r="G238" s="184">
        <v>5.9019607843137258</v>
      </c>
      <c r="H238" s="185">
        <f t="shared" si="82"/>
        <v>-1.7289915966386555</v>
      </c>
      <c r="I238" s="184">
        <v>6.3746701846965701</v>
      </c>
      <c r="J238" s="185">
        <f t="shared" si="82"/>
        <v>0.47270940038284426</v>
      </c>
      <c r="K238" s="184">
        <v>6.2601880877742948</v>
      </c>
      <c r="L238" s="185">
        <f t="shared" si="83"/>
        <v>-0.11448209692227529</v>
      </c>
      <c r="M238" s="184">
        <v>6.36</v>
      </c>
      <c r="N238" s="185">
        <f t="shared" si="84"/>
        <v>9.9811912225705512E-2</v>
      </c>
      <c r="O238" s="185">
        <f t="shared" si="85"/>
        <v>-2.4819117647058819</v>
      </c>
    </row>
    <row r="239" spans="2:16" x14ac:dyDescent="0.25">
      <c r="B239" s="114" t="s">
        <v>91</v>
      </c>
      <c r="C239" s="184">
        <v>8.7468749999999993</v>
      </c>
      <c r="D239" s="185">
        <v>-1.4451779801324509</v>
      </c>
      <c r="E239" s="184">
        <v>5.4861111111111107</v>
      </c>
      <c r="F239" s="185">
        <f t="shared" si="82"/>
        <v>-3.2607638888888886</v>
      </c>
      <c r="G239" s="184">
        <v>7.4267515923566876</v>
      </c>
      <c r="H239" s="185">
        <f t="shared" si="82"/>
        <v>1.9406404812455769</v>
      </c>
      <c r="I239" s="184">
        <v>7.4951456310679614</v>
      </c>
      <c r="J239" s="185">
        <f t="shared" si="82"/>
        <v>6.8394038711273808E-2</v>
      </c>
      <c r="K239" s="184">
        <v>7.8169336384439356</v>
      </c>
      <c r="L239" s="185">
        <f t="shared" si="83"/>
        <v>0.32178800737597424</v>
      </c>
      <c r="M239" s="184" t="s">
        <v>238</v>
      </c>
      <c r="N239" s="185" t="str">
        <f t="shared" si="84"/>
        <v>-</v>
      </c>
      <c r="O239" s="185" t="str">
        <f t="shared" si="85"/>
        <v>-</v>
      </c>
    </row>
    <row r="240" spans="2:16" x14ac:dyDescent="0.25">
      <c r="B240" s="114" t="s">
        <v>93</v>
      </c>
      <c r="C240" s="184">
        <v>8.7430555555555554</v>
      </c>
      <c r="D240" s="185">
        <v>-8.6685823754795166E-3</v>
      </c>
      <c r="E240" s="184">
        <v>5.2301587301587302</v>
      </c>
      <c r="F240" s="185">
        <f t="shared" si="82"/>
        <v>-3.5128968253968251</v>
      </c>
      <c r="G240" s="184">
        <v>5.7030965391621127</v>
      </c>
      <c r="H240" s="185">
        <f t="shared" si="82"/>
        <v>0.47293780900338245</v>
      </c>
      <c r="I240" s="184">
        <v>6.3891213389121342</v>
      </c>
      <c r="J240" s="185">
        <f t="shared" si="82"/>
        <v>0.68602479975002151</v>
      </c>
      <c r="K240" s="184">
        <v>6.9157088122605366</v>
      </c>
      <c r="L240" s="185">
        <f t="shared" si="83"/>
        <v>0.52658747334840239</v>
      </c>
      <c r="M240" s="184" t="s">
        <v>238</v>
      </c>
      <c r="N240" s="185" t="str">
        <f t="shared" si="84"/>
        <v>-</v>
      </c>
      <c r="O240" s="185" t="str">
        <f t="shared" si="85"/>
        <v>-</v>
      </c>
    </row>
    <row r="241" spans="2:16" ht="15.75" x14ac:dyDescent="0.25">
      <c r="B241" s="117" t="s">
        <v>30</v>
      </c>
      <c r="C241" s="186">
        <v>9.2769230769230777</v>
      </c>
      <c r="D241" s="187">
        <v>0.2465642912745043</v>
      </c>
      <c r="E241" s="186">
        <v>6.4966408268733851</v>
      </c>
      <c r="F241" s="187">
        <f t="shared" si="82"/>
        <v>-2.7802822500496926</v>
      </c>
      <c r="G241" s="186">
        <v>6.2224880382775121</v>
      </c>
      <c r="H241" s="187">
        <f t="shared" si="82"/>
        <v>-0.274152788595873</v>
      </c>
      <c r="I241" s="186">
        <v>7.0339242722696431</v>
      </c>
      <c r="J241" s="187">
        <f t="shared" si="82"/>
        <v>0.81143623399213105</v>
      </c>
      <c r="K241" s="186">
        <v>7.4551912568306014</v>
      </c>
      <c r="L241" s="187">
        <f t="shared" si="83"/>
        <v>0.42126698456095824</v>
      </c>
      <c r="M241" s="186">
        <v>7.7208099956915124</v>
      </c>
      <c r="N241" s="187">
        <v>0.23835579132161655</v>
      </c>
      <c r="O241" s="187">
        <v>-1.6713581586419171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305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CONCATENATE("dif ",RIGHT(2019,2),"/",RIGHT(2018,2))</f>
        <v>dif 19/18</v>
      </c>
      <c r="E250" s="113" t="s">
        <v>69</v>
      </c>
      <c r="F250" s="112" t="str">
        <f>CONCATENATE("dif ",RIGHT(E249,2),"/",RIGHT(C249,2))</f>
        <v>dif 20/19</v>
      </c>
      <c r="G250" s="113" t="s">
        <v>69</v>
      </c>
      <c r="H250" s="112" t="str">
        <f>CONCATENATE("dif ",RIGHT(G249,2),"/",RIGHT(E249,2))</f>
        <v>dif 21/20</v>
      </c>
      <c r="I250" s="113" t="s">
        <v>69</v>
      </c>
      <c r="J250" s="112" t="str">
        <f>CONCATENATE("dif ",RIGHT(I249,2),"/",RIGHT(G249,2))</f>
        <v>dif 22/21</v>
      </c>
      <c r="K250" s="113" t="s">
        <v>69</v>
      </c>
      <c r="L250" s="112" t="str">
        <f>CONCATENATE("dif ",RIGHT(K249,2),"/",RIGHT(I249,2))</f>
        <v>dif 23/22</v>
      </c>
      <c r="M250" s="113" t="s">
        <v>69</v>
      </c>
      <c r="N250" s="112" t="str">
        <f>CONCATENATE("dif ",RIGHT(M249,2),"/",RIGHT(K249,2))</f>
        <v>dif 24/23</v>
      </c>
      <c r="O250" s="112" t="str">
        <f>CONCATENATE("dif ",RIGHT(M249,2),"/",RIGHT(C249,2))</f>
        <v>dif 24/19</v>
      </c>
    </row>
    <row r="251" spans="2:16" x14ac:dyDescent="0.25">
      <c r="B251" s="114" t="s">
        <v>71</v>
      </c>
      <c r="C251" s="184">
        <v>7.8931116389548697</v>
      </c>
      <c r="D251" s="185">
        <v>-0.6756957004946722</v>
      </c>
      <c r="E251" s="184">
        <v>7.6333878887070377</v>
      </c>
      <c r="F251" s="185">
        <f t="shared" ref="F251:J253" si="86">IFERROR(E251-C251,"-")</f>
        <v>-0.25972375024783201</v>
      </c>
      <c r="G251" s="184">
        <v>5.2777777777777777</v>
      </c>
      <c r="H251" s="185">
        <f t="shared" si="86"/>
        <v>-2.35561011092926</v>
      </c>
      <c r="I251" s="184">
        <v>7.3537117903930129</v>
      </c>
      <c r="J251" s="185">
        <f t="shared" si="86"/>
        <v>2.0759340126152352</v>
      </c>
      <c r="K251" s="184">
        <v>7.5425414364640888</v>
      </c>
      <c r="L251" s="185">
        <f t="shared" ref="L251:L253" si="87">IFERROR(K251-I251,"-")</f>
        <v>0.18882964607107589</v>
      </c>
      <c r="M251" s="184">
        <v>8.7548701298701292</v>
      </c>
      <c r="N251" s="185">
        <f t="shared" ref="N251:N253" si="88">IFERROR(M251-K251,"-")</f>
        <v>1.2123286934060404</v>
      </c>
      <c r="O251" s="185">
        <f t="shared" ref="O251" si="89">IFERROR(M251-C251,"-")</f>
        <v>0.86175849091525958</v>
      </c>
    </row>
    <row r="252" spans="2:16" x14ac:dyDescent="0.25">
      <c r="B252" s="114" t="s">
        <v>73</v>
      </c>
      <c r="C252" s="184">
        <v>7.5692640692640696</v>
      </c>
      <c r="D252" s="185">
        <v>-0.49570768214835947</v>
      </c>
      <c r="E252" s="184">
        <v>6.9110486891385765</v>
      </c>
      <c r="F252" s="185">
        <f t="shared" si="86"/>
        <v>-0.65821538012549308</v>
      </c>
      <c r="G252" s="184">
        <v>12</v>
      </c>
      <c r="H252" s="185">
        <f t="shared" si="86"/>
        <v>5.0889513108614235</v>
      </c>
      <c r="I252" s="184">
        <v>8.0563063063063058</v>
      </c>
      <c r="J252" s="185">
        <f t="shared" si="86"/>
        <v>-3.9436936936936942</v>
      </c>
      <c r="K252" s="184">
        <v>8.927819548872181</v>
      </c>
      <c r="L252" s="185">
        <f t="shared" si="87"/>
        <v>0.87151324256587515</v>
      </c>
      <c r="M252" s="184">
        <v>7.9670846394984327</v>
      </c>
      <c r="N252" s="185">
        <f t="shared" si="88"/>
        <v>-0.96073490937374828</v>
      </c>
      <c r="O252" s="185">
        <f>IFERROR(M252-C252,"-")</f>
        <v>0.39782057023436312</v>
      </c>
    </row>
    <row r="253" spans="2:16" x14ac:dyDescent="0.25">
      <c r="B253" s="114" t="s">
        <v>75</v>
      </c>
      <c r="C253" s="184">
        <v>7.7943722943722946</v>
      </c>
      <c r="D253" s="185">
        <v>-0.79937770562770538</v>
      </c>
      <c r="E253" s="184">
        <v>11.471631205673759</v>
      </c>
      <c r="F253" s="185">
        <f t="shared" si="86"/>
        <v>3.6772589113014647</v>
      </c>
      <c r="G253" s="184">
        <v>1</v>
      </c>
      <c r="H253" s="185">
        <f t="shared" si="86"/>
        <v>-10.471631205673759</v>
      </c>
      <c r="I253" s="184">
        <v>7.788349514563107</v>
      </c>
      <c r="J253" s="185">
        <f t="shared" si="86"/>
        <v>6.788349514563107</v>
      </c>
      <c r="K253" s="184">
        <v>8.277899343544858</v>
      </c>
      <c r="L253" s="185">
        <f t="shared" si="87"/>
        <v>0.48954982898175103</v>
      </c>
      <c r="M253" s="184">
        <v>8.0641282565130261</v>
      </c>
      <c r="N253" s="185">
        <f t="shared" si="88"/>
        <v>-0.2137710870318319</v>
      </c>
      <c r="O253" s="185">
        <f t="shared" ref="O253:O256" si="90">IFERROR(M253-C253,"-")</f>
        <v>0.2697559621407315</v>
      </c>
    </row>
    <row r="254" spans="2:16" x14ac:dyDescent="0.25">
      <c r="B254" s="114" t="s">
        <v>77</v>
      </c>
      <c r="C254" s="184">
        <v>9.7254901960784306</v>
      </c>
      <c r="D254" s="185">
        <v>1.8526578261362339</v>
      </c>
      <c r="E254" s="184" t="s">
        <v>238</v>
      </c>
      <c r="F254" s="185" t="str">
        <f>IFERROR(E254-C254,"-")</f>
        <v>-</v>
      </c>
      <c r="G254" s="184" t="s">
        <v>238</v>
      </c>
      <c r="H254" s="185" t="str">
        <f>IFERROR(G254-E254,"-")</f>
        <v>-</v>
      </c>
      <c r="I254" s="184">
        <v>8.2225609756097562</v>
      </c>
      <c r="J254" s="185" t="str">
        <f>IFERROR(I254-G254,"-")</f>
        <v>-</v>
      </c>
      <c r="K254" s="184">
        <v>9.1930693069306937</v>
      </c>
      <c r="L254" s="185">
        <f>IFERROR(K254-I254,"-")</f>
        <v>0.9705083313209375</v>
      </c>
      <c r="M254" s="184">
        <v>7.3793103448275863</v>
      </c>
      <c r="N254" s="185">
        <f>IFERROR(M254-K254,"-")</f>
        <v>-1.8137589621031074</v>
      </c>
      <c r="O254" s="185">
        <f t="shared" si="90"/>
        <v>-2.3461798512508443</v>
      </c>
    </row>
    <row r="255" spans="2:16" x14ac:dyDescent="0.25">
      <c r="B255" s="114" t="s">
        <v>79</v>
      </c>
      <c r="C255" s="184">
        <v>3</v>
      </c>
      <c r="D255" s="185">
        <v>-4.2666666666666666</v>
      </c>
      <c r="E255" s="184" t="s">
        <v>238</v>
      </c>
      <c r="F255" s="185" t="str">
        <f t="shared" ref="F255:J263" si="91">IFERROR(E255-C255,"-")</f>
        <v>-</v>
      </c>
      <c r="G255" s="184">
        <v>4.5999999999999996</v>
      </c>
      <c r="H255" s="185" t="str">
        <f t="shared" si="91"/>
        <v>-</v>
      </c>
      <c r="I255" s="184">
        <v>4.4545454545454541</v>
      </c>
      <c r="J255" s="185">
        <f t="shared" si="91"/>
        <v>-0.1454545454545455</v>
      </c>
      <c r="K255" s="184">
        <v>5.1111111111111107</v>
      </c>
      <c r="L255" s="185">
        <f t="shared" ref="L255:L263" si="92">IFERROR(K255-I255,"-")</f>
        <v>0.65656565656565657</v>
      </c>
      <c r="M255" s="184">
        <v>8.7727272727272734</v>
      </c>
      <c r="N255" s="185">
        <f t="shared" ref="N255:N262" si="93">IFERROR(M255-K255,"-")</f>
        <v>3.6616161616161627</v>
      </c>
      <c r="O255" s="185">
        <f t="shared" si="90"/>
        <v>5.7727272727272734</v>
      </c>
    </row>
    <row r="256" spans="2:16" x14ac:dyDescent="0.25">
      <c r="B256" s="114" t="s">
        <v>81</v>
      </c>
      <c r="C256" s="184">
        <v>4.5384615384615383</v>
      </c>
      <c r="D256" s="185">
        <v>-2.3782051282051286</v>
      </c>
      <c r="E256" s="184" t="s">
        <v>238</v>
      </c>
      <c r="F256" s="185" t="str">
        <f t="shared" si="91"/>
        <v>-</v>
      </c>
      <c r="G256" s="184">
        <v>10</v>
      </c>
      <c r="H256" s="185" t="str">
        <f t="shared" si="91"/>
        <v>-</v>
      </c>
      <c r="I256" s="184">
        <v>3.7391304347826089</v>
      </c>
      <c r="J256" s="185">
        <f t="shared" si="91"/>
        <v>-6.2608695652173907</v>
      </c>
      <c r="K256" s="184">
        <v>3</v>
      </c>
      <c r="L256" s="185">
        <f t="shared" si="92"/>
        <v>-0.73913043478260887</v>
      </c>
      <c r="M256" s="184">
        <v>4.666666666666667</v>
      </c>
      <c r="N256" s="185">
        <f t="shared" si="93"/>
        <v>1.666666666666667</v>
      </c>
      <c r="O256" s="185">
        <f t="shared" si="90"/>
        <v>0.12820512820512864</v>
      </c>
    </row>
    <row r="257" spans="2:16" x14ac:dyDescent="0.25">
      <c r="B257" s="114" t="s">
        <v>83</v>
      </c>
      <c r="C257" s="184">
        <v>6.5384615384615383</v>
      </c>
      <c r="D257" s="185">
        <v>-0.98785425101214575</v>
      </c>
      <c r="E257" s="184" t="s">
        <v>238</v>
      </c>
      <c r="F257" s="185" t="str">
        <f t="shared" si="91"/>
        <v>-</v>
      </c>
      <c r="G257" s="184">
        <v>7.9285714285714288</v>
      </c>
      <c r="H257" s="185" t="str">
        <f t="shared" si="91"/>
        <v>-</v>
      </c>
      <c r="I257" s="184">
        <v>8.5374999999999996</v>
      </c>
      <c r="J257" s="185">
        <f t="shared" si="91"/>
        <v>0.60892857142857082</v>
      </c>
      <c r="K257" s="184">
        <v>7</v>
      </c>
      <c r="L257" s="185">
        <f t="shared" si="92"/>
        <v>-1.5374999999999996</v>
      </c>
      <c r="M257" s="184">
        <v>8.4705882352941178</v>
      </c>
      <c r="N257" s="185">
        <f t="shared" si="93"/>
        <v>1.4705882352941178</v>
      </c>
      <c r="O257" s="185">
        <f>IFERROR(M257-C257,"-")</f>
        <v>1.9321266968325794</v>
      </c>
    </row>
    <row r="258" spans="2:16" x14ac:dyDescent="0.25">
      <c r="B258" s="114" t="s">
        <v>85</v>
      </c>
      <c r="C258" s="184">
        <v>8.9459459459459456</v>
      </c>
      <c r="D258" s="185">
        <v>2.4459459459459456</v>
      </c>
      <c r="E258" s="184" t="s">
        <v>238</v>
      </c>
      <c r="F258" s="185" t="str">
        <f t="shared" si="91"/>
        <v>-</v>
      </c>
      <c r="G258" s="184" t="s">
        <v>238</v>
      </c>
      <c r="H258" s="185" t="str">
        <f t="shared" si="91"/>
        <v>-</v>
      </c>
      <c r="I258" s="184">
        <v>23.428571428571427</v>
      </c>
      <c r="J258" s="185" t="str">
        <f t="shared" si="91"/>
        <v>-</v>
      </c>
      <c r="K258" s="184">
        <v>7.333333333333333</v>
      </c>
      <c r="L258" s="185">
        <f t="shared" si="92"/>
        <v>-16.095238095238095</v>
      </c>
      <c r="M258" s="184">
        <v>6.44</v>
      </c>
      <c r="N258" s="185">
        <f t="shared" si="93"/>
        <v>-0.89333333333333265</v>
      </c>
      <c r="O258" s="185">
        <f>IFERROR(M258-C258,"-")</f>
        <v>-2.5059459459459452</v>
      </c>
    </row>
    <row r="259" spans="2:16" x14ac:dyDescent="0.25">
      <c r="B259" s="114" t="s">
        <v>87</v>
      </c>
      <c r="C259" s="184">
        <v>5</v>
      </c>
      <c r="D259" s="185">
        <v>-5.7111111111111104</v>
      </c>
      <c r="E259" s="184">
        <v>3</v>
      </c>
      <c r="F259" s="185">
        <f t="shared" si="91"/>
        <v>-2</v>
      </c>
      <c r="G259" s="184">
        <v>6.666666666666667</v>
      </c>
      <c r="H259" s="185">
        <f t="shared" si="91"/>
        <v>3.666666666666667</v>
      </c>
      <c r="I259" s="184">
        <v>6</v>
      </c>
      <c r="J259" s="185">
        <f t="shared" si="91"/>
        <v>-0.66666666666666696</v>
      </c>
      <c r="K259" s="184">
        <v>3.8333333333333335</v>
      </c>
      <c r="L259" s="185">
        <f t="shared" si="92"/>
        <v>-2.1666666666666665</v>
      </c>
      <c r="M259" s="184">
        <v>9.4</v>
      </c>
      <c r="N259" s="185">
        <f t="shared" si="93"/>
        <v>5.5666666666666664</v>
      </c>
      <c r="O259" s="185">
        <f t="shared" ref="O259:O262" si="94">IFERROR(M259-C259,"-")</f>
        <v>4.4000000000000004</v>
      </c>
    </row>
    <row r="260" spans="2:16" x14ac:dyDescent="0.25">
      <c r="B260" s="114" t="s">
        <v>89</v>
      </c>
      <c r="C260" s="184">
        <v>6.5454545454545459</v>
      </c>
      <c r="D260" s="185">
        <v>0.60515603799185946</v>
      </c>
      <c r="E260" s="184">
        <v>1.5</v>
      </c>
      <c r="F260" s="185">
        <f t="shared" si="91"/>
        <v>-5.0454545454545459</v>
      </c>
      <c r="G260" s="184">
        <v>6.0175438596491224</v>
      </c>
      <c r="H260" s="185">
        <f t="shared" si="91"/>
        <v>4.5175438596491224</v>
      </c>
      <c r="I260" s="184">
        <v>6.2674418604651159</v>
      </c>
      <c r="J260" s="185">
        <f t="shared" si="91"/>
        <v>0.24989800081599345</v>
      </c>
      <c r="K260" s="184">
        <v>7.0779220779220777</v>
      </c>
      <c r="L260" s="185">
        <f t="shared" si="92"/>
        <v>0.81048021745696186</v>
      </c>
      <c r="M260" s="184">
        <v>6.3295454545454541</v>
      </c>
      <c r="N260" s="185">
        <f t="shared" si="93"/>
        <v>-0.74837662337662358</v>
      </c>
      <c r="O260" s="185">
        <f t="shared" si="94"/>
        <v>-0.21590909090909172</v>
      </c>
    </row>
    <row r="261" spans="2:16" x14ac:dyDescent="0.25">
      <c r="B261" s="114" t="s">
        <v>91</v>
      </c>
      <c r="C261" s="184">
        <v>7.9570957095709574</v>
      </c>
      <c r="D261" s="185">
        <v>2.0854098832701951E-2</v>
      </c>
      <c r="E261" s="184">
        <v>3.6666666666666665</v>
      </c>
      <c r="F261" s="185">
        <f t="shared" si="91"/>
        <v>-4.2904290429042913</v>
      </c>
      <c r="G261" s="184">
        <v>6.7192374350086652</v>
      </c>
      <c r="H261" s="185">
        <f t="shared" si="91"/>
        <v>3.0525707683419987</v>
      </c>
      <c r="I261" s="184">
        <v>6.6938775510204085</v>
      </c>
      <c r="J261" s="185">
        <f t="shared" si="91"/>
        <v>-2.5359883988256726E-2</v>
      </c>
      <c r="K261" s="184">
        <v>6.2519181585677748</v>
      </c>
      <c r="L261" s="185">
        <f t="shared" si="92"/>
        <v>-0.44195939245263371</v>
      </c>
      <c r="M261" s="184" t="s">
        <v>238</v>
      </c>
      <c r="N261" s="185" t="str">
        <f t="shared" si="93"/>
        <v>-</v>
      </c>
      <c r="O261" s="185" t="str">
        <f t="shared" si="94"/>
        <v>-</v>
      </c>
    </row>
    <row r="262" spans="2:16" x14ac:dyDescent="0.25">
      <c r="B262" s="114" t="s">
        <v>93</v>
      </c>
      <c r="C262" s="184">
        <v>7.7962382445141065</v>
      </c>
      <c r="D262" s="185">
        <v>0.1489514228086799</v>
      </c>
      <c r="E262" s="184">
        <v>8.5</v>
      </c>
      <c r="F262" s="185">
        <f t="shared" si="91"/>
        <v>0.70376175548589348</v>
      </c>
      <c r="G262" s="184">
        <v>7.9391480730223121</v>
      </c>
      <c r="H262" s="185">
        <f t="shared" si="91"/>
        <v>-0.56085192697768793</v>
      </c>
      <c r="I262" s="184">
        <v>7.3633093525179856</v>
      </c>
      <c r="J262" s="185">
        <f t="shared" si="91"/>
        <v>-0.5758387205043265</v>
      </c>
      <c r="K262" s="184">
        <v>7.2767857142857144</v>
      </c>
      <c r="L262" s="185">
        <f t="shared" si="92"/>
        <v>-8.6523638232271161E-2</v>
      </c>
      <c r="M262" s="184" t="s">
        <v>238</v>
      </c>
      <c r="N262" s="185" t="str">
        <f t="shared" si="93"/>
        <v>-</v>
      </c>
      <c r="O262" s="185" t="str">
        <f t="shared" si="94"/>
        <v>-</v>
      </c>
    </row>
    <row r="263" spans="2:16" ht="15.75" x14ac:dyDescent="0.25">
      <c r="B263" s="117" t="s">
        <v>30</v>
      </c>
      <c r="C263" s="186">
        <v>7.6939868204283357</v>
      </c>
      <c r="D263" s="187">
        <v>-0.42862768338845747</v>
      </c>
      <c r="E263" s="186">
        <v>7.7675593734209194</v>
      </c>
      <c r="F263" s="187">
        <f t="shared" si="91"/>
        <v>7.3572552992583695E-2</v>
      </c>
      <c r="G263" s="186">
        <v>7.0028129395218004</v>
      </c>
      <c r="H263" s="187">
        <f t="shared" si="91"/>
        <v>-0.764746433899119</v>
      </c>
      <c r="I263" s="186">
        <v>7.4280986762936223</v>
      </c>
      <c r="J263" s="187">
        <f t="shared" si="91"/>
        <v>0.42528573677182191</v>
      </c>
      <c r="K263" s="186">
        <v>7.6280140883229475</v>
      </c>
      <c r="L263" s="187">
        <f t="shared" si="92"/>
        <v>0.19991541202932517</v>
      </c>
      <c r="M263" s="186">
        <v>8.0162748643761308</v>
      </c>
      <c r="N263" s="187">
        <v>-0.15358465031096991</v>
      </c>
      <c r="O263" s="187">
        <v>0.38449191863969645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306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CONCATENATE("dif ",RIGHT(2019,2),"/",RIGHT(2018,2))</f>
        <v>dif 19/18</v>
      </c>
      <c r="E272" s="113" t="s">
        <v>69</v>
      </c>
      <c r="F272" s="112" t="str">
        <f>CONCATENATE("dif ",RIGHT(E271,2),"/",RIGHT(C271,2))</f>
        <v>dif 20/19</v>
      </c>
      <c r="G272" s="113" t="s">
        <v>69</v>
      </c>
      <c r="H272" s="112" t="str">
        <f>CONCATENATE("dif ",RIGHT(G271,2),"/",RIGHT(E271,2))</f>
        <v>dif 21/20</v>
      </c>
      <c r="I272" s="113" t="s">
        <v>69</v>
      </c>
      <c r="J272" s="112" t="str">
        <f>CONCATENATE("dif ",RIGHT(I271,2),"/",RIGHT(G271,2))</f>
        <v>dif 22/21</v>
      </c>
      <c r="K272" s="113" t="s">
        <v>69</v>
      </c>
      <c r="L272" s="112" t="str">
        <f>CONCATENATE("dif ",RIGHT(K271,2),"/",RIGHT(I271,2))</f>
        <v>dif 23/22</v>
      </c>
      <c r="M272" s="113" t="s">
        <v>69</v>
      </c>
      <c r="N272" s="112" t="str">
        <f>CONCATENATE("dif ",RIGHT(M271,2),"/",RIGHT(K271,2))</f>
        <v>dif 24/23</v>
      </c>
      <c r="O272" s="112" t="str">
        <f>CONCATENATE("dif ",RIGHT(M271,2),"/",RIGHT(C271,2))</f>
        <v>dif 24/19</v>
      </c>
    </row>
    <row r="273" spans="2:15" x14ac:dyDescent="0.25">
      <c r="B273" s="114" t="s">
        <v>71</v>
      </c>
      <c r="C273" s="184">
        <v>7.7963917525773194</v>
      </c>
      <c r="D273" s="185">
        <v>0.50487883744816831</v>
      </c>
      <c r="E273" s="184">
        <v>7.4640423921271761</v>
      </c>
      <c r="F273" s="185">
        <f t="shared" ref="F273:J275" si="95">IFERROR(E273-C273,"-")</f>
        <v>-0.33234936045014329</v>
      </c>
      <c r="G273" s="184">
        <v>7.625</v>
      </c>
      <c r="H273" s="185">
        <f t="shared" si="95"/>
        <v>0.16095760787282387</v>
      </c>
      <c r="I273" s="184">
        <v>7.1120689655172411</v>
      </c>
      <c r="J273" s="185">
        <f t="shared" si="95"/>
        <v>-0.5129310344827589</v>
      </c>
      <c r="K273" s="184">
        <v>7.5795454545454541</v>
      </c>
      <c r="L273" s="185">
        <f t="shared" ref="L273:L275" si="96">IFERROR(K273-I273,"-")</f>
        <v>0.46747648902821304</v>
      </c>
      <c r="M273" s="184">
        <v>6.8472505091649696</v>
      </c>
      <c r="N273" s="185">
        <f t="shared" ref="N273:N275" si="97">IFERROR(M273-K273,"-")</f>
        <v>-0.73229494538048456</v>
      </c>
      <c r="O273" s="185">
        <f t="shared" ref="O273" si="98">IFERROR(M273-C273,"-")</f>
        <v>-0.94914124341234984</v>
      </c>
    </row>
    <row r="274" spans="2:15" x14ac:dyDescent="0.25">
      <c r="B274" s="114" t="s">
        <v>73</v>
      </c>
      <c r="C274" s="184">
        <v>7.5742397137745971</v>
      </c>
      <c r="D274" s="185">
        <v>0.14896388629215007</v>
      </c>
      <c r="E274" s="184">
        <v>6.8924930491195555</v>
      </c>
      <c r="F274" s="185">
        <f t="shared" si="95"/>
        <v>-0.68174666465504163</v>
      </c>
      <c r="G274" s="184">
        <v>3.1818181818181817</v>
      </c>
      <c r="H274" s="185">
        <f t="shared" si="95"/>
        <v>-3.7106748673013739</v>
      </c>
      <c r="I274" s="184">
        <v>5.7731958762886597</v>
      </c>
      <c r="J274" s="185">
        <f t="shared" si="95"/>
        <v>2.5913776944704781</v>
      </c>
      <c r="K274" s="184">
        <v>7.9409190371991247</v>
      </c>
      <c r="L274" s="185">
        <f t="shared" si="96"/>
        <v>2.167723160910465</v>
      </c>
      <c r="M274" s="184">
        <v>7.9557739557739557</v>
      </c>
      <c r="N274" s="185">
        <f t="shared" si="97"/>
        <v>1.4854918574831011E-2</v>
      </c>
      <c r="O274" s="185">
        <f>IFERROR(M274-C274,"-")</f>
        <v>0.38153424199935859</v>
      </c>
    </row>
    <row r="275" spans="2:15" x14ac:dyDescent="0.25">
      <c r="B275" s="114" t="s">
        <v>75</v>
      </c>
      <c r="C275" s="184">
        <v>7.5375609756097557</v>
      </c>
      <c r="D275" s="185">
        <v>-0.94613133208255285</v>
      </c>
      <c r="E275" s="184">
        <v>8.9118942731277535</v>
      </c>
      <c r="F275" s="185">
        <f t="shared" si="95"/>
        <v>1.3743332975179978</v>
      </c>
      <c r="G275" s="184">
        <v>4.2666666666666666</v>
      </c>
      <c r="H275" s="185">
        <f t="shared" si="95"/>
        <v>-4.6452276064610869</v>
      </c>
      <c r="I275" s="184">
        <v>8.4865900383141764</v>
      </c>
      <c r="J275" s="185">
        <f t="shared" si="95"/>
        <v>4.2199233716475097</v>
      </c>
      <c r="K275" s="184">
        <v>8.3464285714285715</v>
      </c>
      <c r="L275" s="185">
        <f t="shared" si="96"/>
        <v>-0.14016146688560482</v>
      </c>
      <c r="M275" s="184">
        <v>6.3968609865470851</v>
      </c>
      <c r="N275" s="185">
        <f t="shared" si="97"/>
        <v>-1.9495675848814864</v>
      </c>
      <c r="O275" s="185">
        <f t="shared" ref="O275:O278" si="99">IFERROR(M275-C275,"-")</f>
        <v>-1.1406999890626706</v>
      </c>
    </row>
    <row r="276" spans="2:15" x14ac:dyDescent="0.25">
      <c r="B276" s="114" t="s">
        <v>77</v>
      </c>
      <c r="C276" s="184">
        <v>11.399491094147583</v>
      </c>
      <c r="D276" s="185">
        <v>3.8369313997827312</v>
      </c>
      <c r="E276" s="184" t="s">
        <v>238</v>
      </c>
      <c r="F276" s="185" t="str">
        <f>IFERROR(E276-C276,"-")</f>
        <v>-</v>
      </c>
      <c r="G276" s="184" t="s">
        <v>238</v>
      </c>
      <c r="H276" s="185" t="str">
        <f>IFERROR(G276-E276,"-")</f>
        <v>-</v>
      </c>
      <c r="I276" s="184">
        <v>7.2406417112299462</v>
      </c>
      <c r="J276" s="185" t="str">
        <f>IFERROR(I276-G276,"-")</f>
        <v>-</v>
      </c>
      <c r="K276" s="184">
        <v>8.6014234875444835</v>
      </c>
      <c r="L276" s="185">
        <f>IFERROR(K276-I276,"-")</f>
        <v>1.3607817763145373</v>
      </c>
      <c r="M276" s="184">
        <v>9.5833333333333339</v>
      </c>
      <c r="N276" s="185">
        <f>IFERROR(M276-K276,"-")</f>
        <v>0.98190984578885043</v>
      </c>
      <c r="O276" s="185">
        <f t="shared" si="99"/>
        <v>-1.8161577608142494</v>
      </c>
    </row>
    <row r="277" spans="2:15" x14ac:dyDescent="0.25">
      <c r="B277" s="114" t="s">
        <v>79</v>
      </c>
      <c r="C277" s="184">
        <v>6.8</v>
      </c>
      <c r="D277" s="185">
        <v>-9.2909090909090892</v>
      </c>
      <c r="E277" s="184" t="s">
        <v>238</v>
      </c>
      <c r="F277" s="185" t="str">
        <f t="shared" ref="F277:J285" si="100">IFERROR(E277-C277,"-")</f>
        <v>-</v>
      </c>
      <c r="G277" s="184">
        <v>3.6666666666666665</v>
      </c>
      <c r="H277" s="185" t="str">
        <f t="shared" si="100"/>
        <v>-</v>
      </c>
      <c r="I277" s="184">
        <v>6</v>
      </c>
      <c r="J277" s="185">
        <f t="shared" si="100"/>
        <v>2.3333333333333335</v>
      </c>
      <c r="K277" s="184">
        <v>4.75</v>
      </c>
      <c r="L277" s="185">
        <f t="shared" ref="L277:L285" si="101">IFERROR(K277-I277,"-")</f>
        <v>-1.25</v>
      </c>
      <c r="M277" s="184">
        <v>5.0714285714285712</v>
      </c>
      <c r="N277" s="185">
        <f t="shared" ref="N277:N284" si="102">IFERROR(M277-K277,"-")</f>
        <v>0.32142857142857117</v>
      </c>
      <c r="O277" s="185">
        <f t="shared" si="99"/>
        <v>-1.7285714285714286</v>
      </c>
    </row>
    <row r="278" spans="2:15" x14ac:dyDescent="0.25">
      <c r="B278" s="114" t="s">
        <v>81</v>
      </c>
      <c r="C278" s="184">
        <v>3.6363636363636362</v>
      </c>
      <c r="D278" s="185">
        <v>-4.5303030303030294</v>
      </c>
      <c r="E278" s="184" t="s">
        <v>238</v>
      </c>
      <c r="F278" s="185" t="str">
        <f t="shared" si="100"/>
        <v>-</v>
      </c>
      <c r="G278" s="184">
        <v>2.75</v>
      </c>
      <c r="H278" s="185" t="str">
        <f t="shared" si="100"/>
        <v>-</v>
      </c>
      <c r="I278" s="184">
        <v>3.8333333333333335</v>
      </c>
      <c r="J278" s="185">
        <f t="shared" si="100"/>
        <v>1.0833333333333335</v>
      </c>
      <c r="K278" s="184">
        <v>3.8181818181818183</v>
      </c>
      <c r="L278" s="185">
        <f t="shared" si="101"/>
        <v>-1.5151515151515138E-2</v>
      </c>
      <c r="M278" s="184">
        <v>4.8</v>
      </c>
      <c r="N278" s="185">
        <f t="shared" si="102"/>
        <v>0.98181818181818148</v>
      </c>
      <c r="O278" s="185">
        <f t="shared" si="99"/>
        <v>1.1636363636363636</v>
      </c>
    </row>
    <row r="279" spans="2:15" x14ac:dyDescent="0.25">
      <c r="B279" s="114" t="s">
        <v>83</v>
      </c>
      <c r="C279" s="184">
        <v>6.284313725490196</v>
      </c>
      <c r="D279" s="185">
        <v>-1.8209494324045403</v>
      </c>
      <c r="E279" s="184" t="s">
        <v>238</v>
      </c>
      <c r="F279" s="185" t="str">
        <f t="shared" si="100"/>
        <v>-</v>
      </c>
      <c r="G279" s="184">
        <v>2</v>
      </c>
      <c r="H279" s="185" t="str">
        <f t="shared" si="100"/>
        <v>-</v>
      </c>
      <c r="I279" s="184">
        <v>3.4827586206896552</v>
      </c>
      <c r="J279" s="185">
        <f t="shared" si="100"/>
        <v>1.4827586206896552</v>
      </c>
      <c r="K279" s="184">
        <v>8.615384615384615</v>
      </c>
      <c r="L279" s="185">
        <f t="shared" si="101"/>
        <v>5.1326259946949602</v>
      </c>
      <c r="M279" s="184">
        <v>5.84</v>
      </c>
      <c r="N279" s="185">
        <f t="shared" si="102"/>
        <v>-2.7753846153846151</v>
      </c>
      <c r="O279" s="185">
        <f>IFERROR(M279-C279,"-")</f>
        <v>-0.4443137254901961</v>
      </c>
    </row>
    <row r="280" spans="2:15" x14ac:dyDescent="0.25">
      <c r="B280" s="114" t="s">
        <v>85</v>
      </c>
      <c r="C280" s="184">
        <v>13.846153846153847</v>
      </c>
      <c r="D280" s="185">
        <v>-10.753846153846155</v>
      </c>
      <c r="E280" s="184">
        <v>5.666666666666667</v>
      </c>
      <c r="F280" s="185">
        <f t="shared" si="100"/>
        <v>-8.1794871794871788</v>
      </c>
      <c r="G280" s="184" t="s">
        <v>238</v>
      </c>
      <c r="H280" s="185" t="str">
        <f t="shared" si="100"/>
        <v>-</v>
      </c>
      <c r="I280" s="184">
        <v>11.222222222222221</v>
      </c>
      <c r="J280" s="185" t="str">
        <f t="shared" si="100"/>
        <v>-</v>
      </c>
      <c r="K280" s="184">
        <v>5.875</v>
      </c>
      <c r="L280" s="185">
        <f t="shared" si="101"/>
        <v>-5.3472222222222214</v>
      </c>
      <c r="M280" s="184">
        <v>1</v>
      </c>
      <c r="N280" s="185">
        <f t="shared" si="102"/>
        <v>-4.875</v>
      </c>
      <c r="O280" s="185">
        <f>IFERROR(M280-C280,"-")</f>
        <v>-12.846153846153847</v>
      </c>
    </row>
    <row r="281" spans="2:15" x14ac:dyDescent="0.25">
      <c r="B281" s="114" t="s">
        <v>87</v>
      </c>
      <c r="C281" s="184">
        <v>5.2307692307692308</v>
      </c>
      <c r="D281" s="185">
        <v>-5.0692307692307699</v>
      </c>
      <c r="E281" s="184" t="s">
        <v>238</v>
      </c>
      <c r="F281" s="185" t="str">
        <f t="shared" si="100"/>
        <v>-</v>
      </c>
      <c r="G281" s="184" t="s">
        <v>238</v>
      </c>
      <c r="H281" s="185" t="str">
        <f t="shared" si="100"/>
        <v>-</v>
      </c>
      <c r="I281" s="184" t="s">
        <v>238</v>
      </c>
      <c r="J281" s="185" t="str">
        <f t="shared" si="100"/>
        <v>-</v>
      </c>
      <c r="K281" s="184">
        <v>4.8181818181818183</v>
      </c>
      <c r="L281" s="185" t="str">
        <f t="shared" si="101"/>
        <v>-</v>
      </c>
      <c r="M281" s="184">
        <v>8.5</v>
      </c>
      <c r="N281" s="185">
        <f t="shared" si="102"/>
        <v>3.6818181818181817</v>
      </c>
      <c r="O281" s="185">
        <f t="shared" ref="O281:O284" si="103">IFERROR(M281-C281,"-")</f>
        <v>3.2692307692307692</v>
      </c>
    </row>
    <row r="282" spans="2:15" x14ac:dyDescent="0.25">
      <c r="B282" s="114" t="s">
        <v>89</v>
      </c>
      <c r="C282" s="184">
        <v>5.6254295532646053</v>
      </c>
      <c r="D282" s="185">
        <v>0.68713554237531316</v>
      </c>
      <c r="E282" s="184">
        <v>5.807017543859649</v>
      </c>
      <c r="F282" s="185">
        <f t="shared" si="100"/>
        <v>0.18158799059504371</v>
      </c>
      <c r="G282" s="184">
        <v>3.140845070422535</v>
      </c>
      <c r="H282" s="185">
        <f t="shared" si="100"/>
        <v>-2.6661724734371139</v>
      </c>
      <c r="I282" s="184">
        <v>4.0529801324503314</v>
      </c>
      <c r="J282" s="185">
        <f t="shared" si="100"/>
        <v>0.91213506202779637</v>
      </c>
      <c r="K282" s="184">
        <v>4.2424242424242422</v>
      </c>
      <c r="L282" s="185">
        <f t="shared" si="101"/>
        <v>0.18944410997391081</v>
      </c>
      <c r="M282" s="184">
        <v>4.9301310043668121</v>
      </c>
      <c r="N282" s="185">
        <f t="shared" si="102"/>
        <v>0.68770676194256986</v>
      </c>
      <c r="O282" s="185">
        <f t="shared" si="103"/>
        <v>-0.69529854889779319</v>
      </c>
    </row>
    <row r="283" spans="2:15" x14ac:dyDescent="0.25">
      <c r="B283" s="114" t="s">
        <v>91</v>
      </c>
      <c r="C283" s="184">
        <v>8.1955671447196874</v>
      </c>
      <c r="D283" s="185">
        <v>0.24876747722176518</v>
      </c>
      <c r="E283" s="184">
        <v>8.5714285714285712</v>
      </c>
      <c r="F283" s="185">
        <f t="shared" si="100"/>
        <v>0.37586142670888378</v>
      </c>
      <c r="G283" s="184">
        <v>7.8885941644562338</v>
      </c>
      <c r="H283" s="185">
        <f t="shared" si="100"/>
        <v>-0.68283440697233733</v>
      </c>
      <c r="I283" s="184">
        <v>7.0791366906474824</v>
      </c>
      <c r="J283" s="185">
        <f t="shared" si="100"/>
        <v>-0.80945747380875144</v>
      </c>
      <c r="K283" s="184">
        <v>7.3499079189686922</v>
      </c>
      <c r="L283" s="185">
        <f t="shared" si="101"/>
        <v>0.27077122832120981</v>
      </c>
      <c r="M283" s="184" t="s">
        <v>238</v>
      </c>
      <c r="N283" s="185" t="str">
        <f t="shared" si="102"/>
        <v>-</v>
      </c>
      <c r="O283" s="185" t="str">
        <f t="shared" si="103"/>
        <v>-</v>
      </c>
    </row>
    <row r="284" spans="2:15" x14ac:dyDescent="0.25">
      <c r="B284" s="114" t="s">
        <v>93</v>
      </c>
      <c r="C284" s="184">
        <v>6.7405764966740573</v>
      </c>
      <c r="D284" s="185">
        <v>-0.12708748491397515</v>
      </c>
      <c r="E284" s="184">
        <v>4.583333333333333</v>
      </c>
      <c r="F284" s="185">
        <f t="shared" si="100"/>
        <v>-2.1572431633407243</v>
      </c>
      <c r="G284" s="184">
        <v>7.285333333333333</v>
      </c>
      <c r="H284" s="185">
        <f t="shared" si="100"/>
        <v>2.702</v>
      </c>
      <c r="I284" s="184">
        <v>6.9846153846153847</v>
      </c>
      <c r="J284" s="185">
        <f t="shared" si="100"/>
        <v>-0.30071794871794832</v>
      </c>
      <c r="K284" s="184">
        <v>6.8734622144112478</v>
      </c>
      <c r="L284" s="185">
        <f t="shared" si="101"/>
        <v>-0.11115317020413684</v>
      </c>
      <c r="M284" s="184" t="s">
        <v>238</v>
      </c>
      <c r="N284" s="185" t="str">
        <f t="shared" si="102"/>
        <v>-</v>
      </c>
      <c r="O284" s="185" t="str">
        <f t="shared" si="103"/>
        <v>-</v>
      </c>
    </row>
    <row r="285" spans="2:15" ht="15.75" x14ac:dyDescent="0.25">
      <c r="B285" s="117" t="s">
        <v>30</v>
      </c>
      <c r="C285" s="186">
        <v>7.6968333065423566</v>
      </c>
      <c r="D285" s="187">
        <v>0.26172027142932119</v>
      </c>
      <c r="E285" s="186">
        <v>7.288641975308642</v>
      </c>
      <c r="F285" s="187">
        <f t="shared" si="100"/>
        <v>-0.40819133123371465</v>
      </c>
      <c r="G285" s="186">
        <v>6.7138331573389651</v>
      </c>
      <c r="H285" s="187">
        <f t="shared" si="100"/>
        <v>-0.57480881796967687</v>
      </c>
      <c r="I285" s="186">
        <v>6.860990860990861</v>
      </c>
      <c r="J285" s="187">
        <f t="shared" si="100"/>
        <v>0.14715770365189584</v>
      </c>
      <c r="K285" s="186">
        <v>7.4090121317157713</v>
      </c>
      <c r="L285" s="187">
        <f t="shared" si="101"/>
        <v>0.54802127072491036</v>
      </c>
      <c r="M285" s="186">
        <v>6.8564814814814818</v>
      </c>
      <c r="N285" s="187">
        <v>-0.74250329009212201</v>
      </c>
      <c r="O285" s="187">
        <v>-0.94580322853609289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432F-7F28-4294-85DC-F12948D3582D}">
  <sheetPr>
    <tabColor theme="4" tint="0.79998168889431442"/>
  </sheetPr>
  <dimension ref="A4:P111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  <col min="15" max="15" width="11.140625" style="189" customWidth="1"/>
  </cols>
  <sheetData>
    <row r="4" spans="1:16" ht="48.75" customHeight="1" thickBot="1" x14ac:dyDescent="0.3">
      <c r="B4" s="270" t="s">
        <v>295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P5" s="1" t="s">
        <v>67</v>
      </c>
    </row>
    <row r="6" spans="1:16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6"/>
    </row>
    <row r="7" spans="1:16" ht="22.5" thickTop="1" thickBot="1" x14ac:dyDescent="0.3">
      <c r="B7" s="109"/>
      <c r="C7" s="295">
        <v>2019</v>
      </c>
      <c r="D7" s="296"/>
      <c r="E7" s="297" t="s">
        <v>287</v>
      </c>
      <c r="F7" s="296"/>
      <c r="G7" s="297" t="s">
        <v>288</v>
      </c>
      <c r="H7" s="296"/>
      <c r="I7" s="297" t="s">
        <v>289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CONCATENATE("def ",RIGHT(C7,2),"/",RIGHT(C7-1,2))</f>
        <v>def 19/18</v>
      </c>
      <c r="E8" s="113" t="s">
        <v>69</v>
      </c>
      <c r="F8" s="112" t="str">
        <f>CONCATENATE("def ",RIGHT(E7,2),"/",RIGHT(C7,2))</f>
        <v>def 20/19</v>
      </c>
      <c r="G8" s="113" t="s">
        <v>69</v>
      </c>
      <c r="H8" s="112" t="str">
        <f>CONCATENATE("def ",RIGHT(G7,2),"/",RIGHT(E7,2))</f>
        <v>def 21/20</v>
      </c>
      <c r="I8" s="113" t="s">
        <v>69</v>
      </c>
      <c r="J8" s="112" t="str">
        <f>CONCATENATE("def ",RIGHT(I7,2),"/",RIGHT(G7,2))</f>
        <v>def 22/21</v>
      </c>
      <c r="K8" s="113" t="s">
        <v>69</v>
      </c>
      <c r="L8" s="112" t="str">
        <f>CONCATENATE("def ",RIGHT(K7,2),"/",RIGHT(I7,2))</f>
        <v>def 23/22</v>
      </c>
      <c r="M8" s="113" t="s">
        <v>69</v>
      </c>
      <c r="N8" s="112" t="str">
        <f>CONCATENATE("def ",RIGHT(M7,2),"/",RIGHT(K7,2))</f>
        <v>def 24/23</v>
      </c>
      <c r="O8" s="112" t="str">
        <f>CONCATENATE("def ",RIGHT(M7,2),"/",RIGHT(C7,2))</f>
        <v>def 24/19</v>
      </c>
    </row>
    <row r="9" spans="1:16" x14ac:dyDescent="0.25">
      <c r="A9" s="1" t="s">
        <v>70</v>
      </c>
      <c r="B9" s="114" t="s">
        <v>71</v>
      </c>
      <c r="C9" s="184">
        <v>7.9195542046605878</v>
      </c>
      <c r="D9" s="185">
        <v>-0.89372578009696202</v>
      </c>
      <c r="E9" s="184">
        <v>7.5032095478103749</v>
      </c>
      <c r="F9" s="185">
        <f t="shared" ref="F9:J21" si="0">IFERROR(E9-C9,"-")</f>
        <v>-0.41634465685021294</v>
      </c>
      <c r="G9" s="184">
        <v>4.2534147517274628</v>
      </c>
      <c r="H9" s="185">
        <f t="shared" si="0"/>
        <v>-3.2497947960829121</v>
      </c>
      <c r="I9" s="184">
        <v>7.3644056930375692</v>
      </c>
      <c r="J9" s="185">
        <f t="shared" si="0"/>
        <v>3.1109909413101065</v>
      </c>
      <c r="K9" s="184">
        <v>7.2885726989773234</v>
      </c>
      <c r="L9" s="185">
        <f t="shared" ref="L9:L21" si="1">IFERROR(K9-I9,"-")</f>
        <v>-7.5832994060245795E-2</v>
      </c>
      <c r="M9" s="184">
        <v>7.65598233995585</v>
      </c>
      <c r="N9" s="185">
        <f t="shared" ref="N9:N14" si="2">IFERROR(M9-K9,"-")</f>
        <v>0.36740964097852657</v>
      </c>
      <c r="O9" s="185">
        <f>IFERROR(M9-C9,"-")</f>
        <v>-0.26357186470473781</v>
      </c>
    </row>
    <row r="10" spans="1:16" x14ac:dyDescent="0.25">
      <c r="A10" s="1" t="s">
        <v>72</v>
      </c>
      <c r="B10" s="114" t="s">
        <v>73</v>
      </c>
      <c r="C10" s="184">
        <v>7.5339957342766475</v>
      </c>
      <c r="D10" s="185">
        <v>-0.41846203759657286</v>
      </c>
      <c r="E10" s="184">
        <v>7.7170021872070702</v>
      </c>
      <c r="F10" s="185">
        <f t="shared" si="0"/>
        <v>0.18300645293042272</v>
      </c>
      <c r="G10" s="184">
        <v>3.6048685491723464</v>
      </c>
      <c r="H10" s="185">
        <f t="shared" si="0"/>
        <v>-4.1121336380347238</v>
      </c>
      <c r="I10" s="184">
        <v>6.5212775777716239</v>
      </c>
      <c r="J10" s="185">
        <f t="shared" si="0"/>
        <v>2.9164090285992774</v>
      </c>
      <c r="K10" s="184">
        <v>6.7735424066533829</v>
      </c>
      <c r="L10" s="185">
        <f t="shared" si="1"/>
        <v>0.25226482888175905</v>
      </c>
      <c r="M10" s="184">
        <v>6.9712386605911121</v>
      </c>
      <c r="N10" s="185">
        <f t="shared" si="2"/>
        <v>0.19769625393772916</v>
      </c>
      <c r="O10" s="185">
        <f>IFERROR(M10-C10,"-")</f>
        <v>-0.5627570736855354</v>
      </c>
    </row>
    <row r="11" spans="1:16" x14ac:dyDescent="0.25">
      <c r="A11" s="1" t="s">
        <v>74</v>
      </c>
      <c r="B11" s="114" t="s">
        <v>75</v>
      </c>
      <c r="C11" s="184">
        <v>7.0478314294816364</v>
      </c>
      <c r="D11" s="185">
        <v>-0.34834241123368859</v>
      </c>
      <c r="E11" s="184">
        <v>9.2506486181613088</v>
      </c>
      <c r="F11" s="185">
        <f t="shared" si="0"/>
        <v>2.2028171886796724</v>
      </c>
      <c r="G11" s="184">
        <v>4.0907075558839834</v>
      </c>
      <c r="H11" s="185">
        <f t="shared" si="0"/>
        <v>-5.1599410622773254</v>
      </c>
      <c r="I11" s="184">
        <v>6.6980792586928164</v>
      </c>
      <c r="J11" s="185">
        <f t="shared" si="0"/>
        <v>2.607371702808833</v>
      </c>
      <c r="K11" s="184">
        <v>6.7377011388261332</v>
      </c>
      <c r="L11" s="185">
        <f t="shared" si="1"/>
        <v>3.96218801333168E-2</v>
      </c>
      <c r="M11" s="184">
        <v>6.4654920309986839</v>
      </c>
      <c r="N11" s="185">
        <f t="shared" si="2"/>
        <v>-0.27220910782744934</v>
      </c>
      <c r="O11" s="185">
        <f t="shared" ref="O11:O14" si="3">IFERROR(M11-C11,"-")</f>
        <v>-0.58233939848295257</v>
      </c>
    </row>
    <row r="12" spans="1:16" x14ac:dyDescent="0.25">
      <c r="A12" s="1" t="s">
        <v>76</v>
      </c>
      <c r="B12" s="114" t="s">
        <v>77</v>
      </c>
      <c r="C12" s="184">
        <v>7.060589492519509</v>
      </c>
      <c r="D12" s="185">
        <v>-0.82799498236633617</v>
      </c>
      <c r="E12" s="184" t="s">
        <v>238</v>
      </c>
      <c r="F12" s="185" t="str">
        <f t="shared" si="0"/>
        <v>-</v>
      </c>
      <c r="G12" s="184">
        <v>3.4268915364381867</v>
      </c>
      <c r="H12" s="185" t="str">
        <f t="shared" si="0"/>
        <v>-</v>
      </c>
      <c r="I12" s="184">
        <v>6.3827739181384446</v>
      </c>
      <c r="J12" s="185">
        <f t="shared" si="0"/>
        <v>2.955882381700258</v>
      </c>
      <c r="K12" s="184">
        <v>6.1673905637881115</v>
      </c>
      <c r="L12" s="185">
        <f t="shared" si="1"/>
        <v>-0.21538335435033318</v>
      </c>
      <c r="M12" s="184">
        <v>6.965188020716055</v>
      </c>
      <c r="N12" s="185">
        <f t="shared" si="2"/>
        <v>0.79779745692794357</v>
      </c>
      <c r="O12" s="185">
        <f>IFERROR(M12-C12,"-")</f>
        <v>-9.540147180345393E-2</v>
      </c>
    </row>
    <row r="13" spans="1:16" x14ac:dyDescent="0.25">
      <c r="A13" s="1" t="s">
        <v>78</v>
      </c>
      <c r="B13" s="114" t="s">
        <v>79</v>
      </c>
      <c r="C13" s="184">
        <v>8.7339009392526528</v>
      </c>
      <c r="D13" s="185">
        <v>1.2489500656475307</v>
      </c>
      <c r="E13" s="184" t="s">
        <v>238</v>
      </c>
      <c r="F13" s="185" t="str">
        <f t="shared" si="0"/>
        <v>-</v>
      </c>
      <c r="G13" s="184">
        <v>3.5315843470614099</v>
      </c>
      <c r="H13" s="185" t="str">
        <f t="shared" si="0"/>
        <v>-</v>
      </c>
      <c r="I13" s="184">
        <v>6.2174707421855713</v>
      </c>
      <c r="J13" s="185">
        <f t="shared" si="0"/>
        <v>2.6858863951241614</v>
      </c>
      <c r="K13" s="184">
        <v>6.5183552234649831</v>
      </c>
      <c r="L13" s="185">
        <f t="shared" si="1"/>
        <v>0.30088448127941181</v>
      </c>
      <c r="M13" s="184">
        <v>6.820077615250117</v>
      </c>
      <c r="N13" s="185">
        <f t="shared" si="2"/>
        <v>0.30172239178513394</v>
      </c>
      <c r="O13" s="185">
        <f>IFERROR(M13-C13,"-")</f>
        <v>-1.9138233240025357</v>
      </c>
    </row>
    <row r="14" spans="1:16" x14ac:dyDescent="0.25">
      <c r="A14" s="1" t="s">
        <v>80</v>
      </c>
      <c r="B14" s="114" t="s">
        <v>81</v>
      </c>
      <c r="C14" s="184">
        <v>7.5460757920894599</v>
      </c>
      <c r="D14" s="185">
        <v>0.60431944607779453</v>
      </c>
      <c r="E14" s="184" t="s">
        <v>238</v>
      </c>
      <c r="F14" s="185" t="str">
        <f t="shared" si="0"/>
        <v>-</v>
      </c>
      <c r="G14" s="184">
        <v>4.9431877958968959</v>
      </c>
      <c r="H14" s="185" t="str">
        <f t="shared" si="0"/>
        <v>-</v>
      </c>
      <c r="I14" s="184">
        <v>7.000953086942709</v>
      </c>
      <c r="J14" s="185">
        <f t="shared" si="0"/>
        <v>2.0577652910458131</v>
      </c>
      <c r="K14" s="184">
        <v>6.7547590790410634</v>
      </c>
      <c r="L14" s="185">
        <f t="shared" si="1"/>
        <v>-0.24619400790164558</v>
      </c>
      <c r="M14" s="184">
        <v>6.8785517271573049</v>
      </c>
      <c r="N14" s="185">
        <f t="shared" si="2"/>
        <v>0.12379264811624147</v>
      </c>
      <c r="O14" s="185">
        <f t="shared" si="3"/>
        <v>-0.66752406493215499</v>
      </c>
    </row>
    <row r="15" spans="1:16" x14ac:dyDescent="0.25">
      <c r="A15" s="1" t="s">
        <v>82</v>
      </c>
      <c r="B15" s="114" t="s">
        <v>83</v>
      </c>
      <c r="C15" s="184">
        <v>7.2991793386434951</v>
      </c>
      <c r="D15" s="185">
        <v>-0.44412629385881353</v>
      </c>
      <c r="E15" s="184" t="s">
        <v>238</v>
      </c>
      <c r="F15" s="185" t="str">
        <f t="shared" si="0"/>
        <v>-</v>
      </c>
      <c r="G15" s="184">
        <v>5.9776886192386733</v>
      </c>
      <c r="H15" s="185" t="str">
        <f t="shared" si="0"/>
        <v>-</v>
      </c>
      <c r="I15" s="184">
        <v>6.9023408766388297</v>
      </c>
      <c r="J15" s="185">
        <f t="shared" si="0"/>
        <v>0.92465225740015633</v>
      </c>
      <c r="K15" s="184">
        <v>6.8557834898665346</v>
      </c>
      <c r="L15" s="185">
        <f t="shared" si="1"/>
        <v>-4.655738677229504E-2</v>
      </c>
      <c r="M15" s="184">
        <v>6.9805567830313739</v>
      </c>
      <c r="N15" s="185">
        <f>IFERROR(M15-K15,"-")</f>
        <v>0.12477329316483932</v>
      </c>
      <c r="O15" s="185">
        <f>IFERROR(M15-C15,"-")</f>
        <v>-0.31862255561212116</v>
      </c>
    </row>
    <row r="16" spans="1:16" x14ac:dyDescent="0.25">
      <c r="A16" s="1" t="s">
        <v>84</v>
      </c>
      <c r="B16" s="114" t="s">
        <v>85</v>
      </c>
      <c r="C16" s="184">
        <v>7.3596665182726939</v>
      </c>
      <c r="D16" s="185">
        <v>-0.34246755909703719</v>
      </c>
      <c r="E16" s="184">
        <v>4.5515607371192175</v>
      </c>
      <c r="F16" s="185">
        <f t="shared" si="0"/>
        <v>-2.8081057811534764</v>
      </c>
      <c r="G16" s="184">
        <v>5.1992433795712483</v>
      </c>
      <c r="H16" s="185">
        <f t="shared" si="0"/>
        <v>0.64768264245203078</v>
      </c>
      <c r="I16" s="184">
        <v>7.2397501926274384</v>
      </c>
      <c r="J16" s="185">
        <f t="shared" si="0"/>
        <v>2.0405068130561901</v>
      </c>
      <c r="K16" s="184">
        <v>7.1337124926456168</v>
      </c>
      <c r="L16" s="185">
        <f t="shared" si="1"/>
        <v>-0.10603769998182155</v>
      </c>
      <c r="M16" s="184">
        <v>7.0900904459101861</v>
      </c>
      <c r="N16" s="185">
        <f>IFERROR(M16-K16,"-")</f>
        <v>-4.3622046735430686E-2</v>
      </c>
      <c r="O16" s="185">
        <f>IFERROR(M16-C16,"-")</f>
        <v>-0.2695760723625078</v>
      </c>
    </row>
    <row r="17" spans="1:16" x14ac:dyDescent="0.25">
      <c r="A17" s="1" t="s">
        <v>86</v>
      </c>
      <c r="B17" s="114" t="s">
        <v>87</v>
      </c>
      <c r="C17" s="184">
        <v>7.4095895977245023</v>
      </c>
      <c r="D17" s="185">
        <v>5.6374352593541843E-2</v>
      </c>
      <c r="E17" s="184">
        <v>4.0015720524017464</v>
      </c>
      <c r="F17" s="185">
        <f t="shared" si="0"/>
        <v>-3.4080175453227559</v>
      </c>
      <c r="G17" s="184">
        <v>5.8313355603589443</v>
      </c>
      <c r="H17" s="185">
        <f t="shared" si="0"/>
        <v>1.8297635079571979</v>
      </c>
      <c r="I17" s="184">
        <v>6.7605067064083455</v>
      </c>
      <c r="J17" s="185">
        <f t="shared" si="0"/>
        <v>0.92917114604940121</v>
      </c>
      <c r="K17" s="184">
        <v>6.8220845019451737</v>
      </c>
      <c r="L17" s="185">
        <f t="shared" si="1"/>
        <v>6.1577795536828184E-2</v>
      </c>
      <c r="M17" s="184">
        <v>6.8866018317439339</v>
      </c>
      <c r="N17" s="185">
        <f t="shared" ref="N17:N20" si="4">IFERROR(M17-K17,"-")</f>
        <v>6.4517329798760237E-2</v>
      </c>
      <c r="O17" s="185">
        <f t="shared" ref="O17:O20" si="5">IFERROR(M17-C17,"-")</f>
        <v>-0.5229877659805684</v>
      </c>
    </row>
    <row r="18" spans="1:16" x14ac:dyDescent="0.25">
      <c r="A18" s="1" t="s">
        <v>88</v>
      </c>
      <c r="B18" s="114" t="s">
        <v>89</v>
      </c>
      <c r="C18" s="184">
        <v>7.0818751918607203</v>
      </c>
      <c r="D18" s="185">
        <v>-0.29625506114561517</v>
      </c>
      <c r="E18" s="184">
        <v>3.6523630907726932</v>
      </c>
      <c r="F18" s="185">
        <f t="shared" si="0"/>
        <v>-3.4295121010880272</v>
      </c>
      <c r="G18" s="184">
        <v>5.9282195332757128</v>
      </c>
      <c r="H18" s="185">
        <f t="shared" si="0"/>
        <v>2.2758564425030197</v>
      </c>
      <c r="I18" s="184">
        <v>6.9025843149549875</v>
      </c>
      <c r="J18" s="185">
        <f t="shared" si="0"/>
        <v>0.97436478167927465</v>
      </c>
      <c r="K18" s="184">
        <v>6.8264086055904345</v>
      </c>
      <c r="L18" s="185">
        <f t="shared" si="1"/>
        <v>-7.6175709364552979E-2</v>
      </c>
      <c r="M18" s="184">
        <v>6.499798836911598</v>
      </c>
      <c r="N18" s="185">
        <f t="shared" si="4"/>
        <v>-0.32660976867883651</v>
      </c>
      <c r="O18" s="185">
        <f t="shared" si="5"/>
        <v>-0.58207635494912235</v>
      </c>
    </row>
    <row r="19" spans="1:16" x14ac:dyDescent="0.25">
      <c r="A19" s="1" t="s">
        <v>90</v>
      </c>
      <c r="B19" s="114" t="s">
        <v>91</v>
      </c>
      <c r="C19" s="184">
        <v>7.4287101886406628</v>
      </c>
      <c r="D19" s="185">
        <v>-7.0054247286514659E-2</v>
      </c>
      <c r="E19" s="184">
        <v>6.220779220779221</v>
      </c>
      <c r="F19" s="185">
        <f t="shared" si="0"/>
        <v>-1.2079309678614418</v>
      </c>
      <c r="G19" s="184">
        <v>6.9308398023994355</v>
      </c>
      <c r="H19" s="185">
        <f t="shared" si="0"/>
        <v>0.71006058162021457</v>
      </c>
      <c r="I19" s="184">
        <v>7.2594999762797094</v>
      </c>
      <c r="J19" s="185">
        <f t="shared" si="0"/>
        <v>0.32866017388027391</v>
      </c>
      <c r="K19" s="184">
        <v>6.7909695542611646</v>
      </c>
      <c r="L19" s="185">
        <f t="shared" si="1"/>
        <v>-0.46853042201854489</v>
      </c>
      <c r="M19" s="184" t="s">
        <v>238</v>
      </c>
      <c r="N19" s="185" t="str">
        <f t="shared" si="4"/>
        <v>-</v>
      </c>
      <c r="O19" s="185" t="str">
        <f t="shared" si="5"/>
        <v>-</v>
      </c>
    </row>
    <row r="20" spans="1:16" x14ac:dyDescent="0.25">
      <c r="A20" s="1" t="s">
        <v>92</v>
      </c>
      <c r="B20" s="114" t="s">
        <v>93</v>
      </c>
      <c r="C20" s="184">
        <v>7.1260608372270431</v>
      </c>
      <c r="D20" s="185">
        <v>-0.10542107533871903</v>
      </c>
      <c r="E20" s="184">
        <v>5.3013895543842837</v>
      </c>
      <c r="F20" s="185">
        <f t="shared" si="0"/>
        <v>-1.8246712828427594</v>
      </c>
      <c r="G20" s="184">
        <v>6.2279114435907807</v>
      </c>
      <c r="H20" s="185">
        <f t="shared" si="0"/>
        <v>0.92652188920649703</v>
      </c>
      <c r="I20" s="184">
        <v>6.7056474124973162</v>
      </c>
      <c r="J20" s="185">
        <f t="shared" si="0"/>
        <v>0.47773596890653547</v>
      </c>
      <c r="K20" s="184">
        <v>6.5663159638803741</v>
      </c>
      <c r="L20" s="185">
        <f t="shared" si="1"/>
        <v>-0.13933144861694213</v>
      </c>
      <c r="M20" s="184" t="s">
        <v>238</v>
      </c>
      <c r="N20" s="185" t="str">
        <f t="shared" si="4"/>
        <v>-</v>
      </c>
      <c r="O20" s="185" t="str">
        <f t="shared" si="5"/>
        <v>-</v>
      </c>
    </row>
    <row r="21" spans="1:16" ht="15.75" x14ac:dyDescent="0.25">
      <c r="A21" s="1" t="s">
        <v>0</v>
      </c>
      <c r="B21" s="117" t="s">
        <v>30</v>
      </c>
      <c r="C21" s="186">
        <v>7.4203753436920517</v>
      </c>
      <c r="D21" s="187">
        <v>-0.1811010096930632</v>
      </c>
      <c r="E21" s="186">
        <v>6.3173322576307651</v>
      </c>
      <c r="F21" s="187">
        <f t="shared" si="0"/>
        <v>-1.1030430860612865</v>
      </c>
      <c r="G21" s="186">
        <v>5.5219885141008653</v>
      </c>
      <c r="H21" s="187">
        <f t="shared" si="0"/>
        <v>-0.79534374352989978</v>
      </c>
      <c r="I21" s="186">
        <v>6.81836284648623</v>
      </c>
      <c r="J21" s="187">
        <f t="shared" si="0"/>
        <v>1.2963743323853647</v>
      </c>
      <c r="K21" s="186">
        <v>6.7723569064660403</v>
      </c>
      <c r="L21" s="187">
        <f t="shared" si="1"/>
        <v>-4.6005940020189762E-2</v>
      </c>
      <c r="M21" s="186">
        <v>6.9067039314637348</v>
      </c>
      <c r="N21" s="187">
        <v>0.11469976199208531</v>
      </c>
      <c r="O21" s="187">
        <v>-0.54233249867804645</v>
      </c>
    </row>
    <row r="22" spans="1:16" ht="6" customHeight="1" x14ac:dyDescent="0.25"/>
    <row r="23" spans="1:16" x14ac:dyDescent="0.25">
      <c r="B23" s="105" t="s">
        <v>55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16" x14ac:dyDescent="0.25">
      <c r="N24" s="191"/>
    </row>
    <row r="26" spans="1:16" ht="48.75" customHeight="1" thickBot="1" x14ac:dyDescent="0.3">
      <c r="B26" s="270" t="s">
        <v>307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P27" s="1" t="s">
        <v>95</v>
      </c>
    </row>
    <row r="28" spans="1:16" ht="22.5" thickTop="1" thickBot="1" x14ac:dyDescent="0.3">
      <c r="B28" s="121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</row>
    <row r="29" spans="1:16" ht="22.5" thickTop="1" thickBot="1" x14ac:dyDescent="0.3">
      <c r="B29" s="109"/>
      <c r="C29" s="295">
        <v>2019</v>
      </c>
      <c r="D29" s="296"/>
      <c r="E29" s="297" t="s">
        <v>287</v>
      </c>
      <c r="F29" s="296"/>
      <c r="G29" s="297" t="s">
        <v>288</v>
      </c>
      <c r="H29" s="296"/>
      <c r="I29" s="297" t="s">
        <v>289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CONCATENATE("def ",RIGHT(C29,2),"/",RIGHT(C29-1,2))</f>
        <v>def 19/18</v>
      </c>
      <c r="E30" s="113" t="s">
        <v>69</v>
      </c>
      <c r="F30" s="112" t="str">
        <f>CONCATENATE("def ",RIGHT(E29,2),"/",RIGHT(C29,2))</f>
        <v>def 20/19</v>
      </c>
      <c r="G30" s="113" t="s">
        <v>69</v>
      </c>
      <c r="H30" s="112" t="str">
        <f>CONCATENATE("def ",RIGHT(G29,2),"/",RIGHT(E29,2))</f>
        <v>def 21/20</v>
      </c>
      <c r="I30" s="113" t="s">
        <v>69</v>
      </c>
      <c r="J30" s="112" t="str">
        <f>CONCATENATE("def ",RIGHT(I29,2),"/",RIGHT(G29,2))</f>
        <v>def 22/21</v>
      </c>
      <c r="K30" s="113" t="s">
        <v>69</v>
      </c>
      <c r="L30" s="112" t="str">
        <f>CONCATENATE("def ",RIGHT(K29,2),"/",RIGHT(I29,2))</f>
        <v>def 23/22</v>
      </c>
      <c r="M30" s="113" t="s">
        <v>69</v>
      </c>
      <c r="N30" s="112" t="str">
        <f>CONCATENATE("def ",RIGHT(M29,2),"/",RIGHT(K29,2))</f>
        <v>def 24/23</v>
      </c>
      <c r="O30" s="112" t="str">
        <f>CONCATENATE("def ",RIGHT(M29,2),"/",RIGHT(C29,2))</f>
        <v>def 24/19</v>
      </c>
    </row>
    <row r="31" spans="1:16" x14ac:dyDescent="0.25">
      <c r="B31" s="114" t="s">
        <v>71</v>
      </c>
      <c r="C31" s="184">
        <v>8.0478248745119902</v>
      </c>
      <c r="D31" s="185">
        <v>-0.93204913350568219</v>
      </c>
      <c r="E31" s="184">
        <v>7.1722886288253331</v>
      </c>
      <c r="F31" s="185">
        <f t="shared" ref="F31:J43" si="6">IFERROR(E31-C31,"-")</f>
        <v>-0.87553624568665711</v>
      </c>
      <c r="G31" s="184">
        <v>4.0495641770637496</v>
      </c>
      <c r="H31" s="185">
        <f t="shared" si="6"/>
        <v>-3.1227244517615835</v>
      </c>
      <c r="I31" s="184">
        <v>7.4232942910967319</v>
      </c>
      <c r="J31" s="185">
        <f t="shared" si="6"/>
        <v>3.3737301140329823</v>
      </c>
      <c r="K31" s="184">
        <v>7.3121399847842623</v>
      </c>
      <c r="L31" s="185">
        <f t="shared" ref="L31:L43" si="7">IFERROR(K31-I31,"-")</f>
        <v>-0.11115430631246959</v>
      </c>
      <c r="M31" s="184">
        <v>7.7830106115304671</v>
      </c>
      <c r="N31" s="185">
        <f>IFERROR(M31-K31,"-")</f>
        <v>0.47087062674620483</v>
      </c>
      <c r="O31" s="185">
        <f>IFERROR(M31-C31,"-")</f>
        <v>-0.26481426298152311</v>
      </c>
    </row>
    <row r="32" spans="1:16" x14ac:dyDescent="0.25">
      <c r="B32" s="114" t="s">
        <v>73</v>
      </c>
      <c r="C32" s="184">
        <v>7.5526705133895549</v>
      </c>
      <c r="D32" s="185">
        <v>-0.41955395822758046</v>
      </c>
      <c r="E32" s="184">
        <v>7.7980511144824369</v>
      </c>
      <c r="F32" s="185">
        <f t="shared" si="6"/>
        <v>0.24538060109288207</v>
      </c>
      <c r="G32" s="184">
        <v>3.3648678658671995</v>
      </c>
      <c r="H32" s="185">
        <f t="shared" si="6"/>
        <v>-4.4331832486152374</v>
      </c>
      <c r="I32" s="184">
        <v>6.4787005649717511</v>
      </c>
      <c r="J32" s="185">
        <f t="shared" si="6"/>
        <v>3.1138326991045515</v>
      </c>
      <c r="K32" s="184">
        <v>6.7495257166947722</v>
      </c>
      <c r="L32" s="185">
        <f t="shared" si="7"/>
        <v>0.27082515172302113</v>
      </c>
      <c r="M32" s="184">
        <v>7.0446694460988688</v>
      </c>
      <c r="N32" s="185">
        <f t="shared" ref="N32:N39" si="8">IFERROR(M32-K32,"-")</f>
        <v>0.29514372940409661</v>
      </c>
      <c r="O32" s="185">
        <f t="shared" ref="O32:O42" si="9">IFERROR(M32-C32,"-")</f>
        <v>-0.50800106729068606</v>
      </c>
    </row>
    <row r="33" spans="2:16" x14ac:dyDescent="0.25">
      <c r="B33" s="114" t="s">
        <v>75</v>
      </c>
      <c r="C33" s="184">
        <v>7.2580916623511138</v>
      </c>
      <c r="D33" s="185">
        <v>0.21096078763403181</v>
      </c>
      <c r="E33" s="184">
        <v>9.5442463533225279</v>
      </c>
      <c r="F33" s="185">
        <f t="shared" si="6"/>
        <v>2.2861546909714141</v>
      </c>
      <c r="G33" s="184">
        <v>3.9265434880576837</v>
      </c>
      <c r="H33" s="185">
        <f t="shared" si="6"/>
        <v>-5.6177028652648442</v>
      </c>
      <c r="I33" s="184">
        <v>6.8313158042902993</v>
      </c>
      <c r="J33" s="185">
        <f t="shared" si="6"/>
        <v>2.9047723162326156</v>
      </c>
      <c r="K33" s="184">
        <v>6.7355343379730819</v>
      </c>
      <c r="L33" s="185">
        <f t="shared" si="7"/>
        <v>-9.5781466317217401E-2</v>
      </c>
      <c r="M33" s="184">
        <v>6.5830399855582638</v>
      </c>
      <c r="N33" s="185">
        <f t="shared" si="8"/>
        <v>-0.15249435241481812</v>
      </c>
      <c r="O33" s="185">
        <f t="shared" si="9"/>
        <v>-0.67505167679285005</v>
      </c>
    </row>
    <row r="34" spans="2:16" x14ac:dyDescent="0.25">
      <c r="B34" s="114" t="s">
        <v>77</v>
      </c>
      <c r="C34" s="184">
        <v>7.3426318981200724</v>
      </c>
      <c r="D34" s="185">
        <v>4.6210482104882544E-3</v>
      </c>
      <c r="E34" s="184" t="s">
        <v>238</v>
      </c>
      <c r="F34" s="185" t="str">
        <f t="shared" si="6"/>
        <v>-</v>
      </c>
      <c r="G34" s="184">
        <v>3.1638516792855755</v>
      </c>
      <c r="H34" s="185" t="str">
        <f t="shared" si="6"/>
        <v>-</v>
      </c>
      <c r="I34" s="184">
        <v>6.5079556291723133</v>
      </c>
      <c r="J34" s="185">
        <f t="shared" si="6"/>
        <v>3.3441039498867378</v>
      </c>
      <c r="K34" s="184">
        <v>6.2256879784812744</v>
      </c>
      <c r="L34" s="185">
        <f t="shared" si="7"/>
        <v>-0.28226765069103887</v>
      </c>
      <c r="M34" s="184">
        <v>7.0874621376027696</v>
      </c>
      <c r="N34" s="185">
        <f t="shared" si="8"/>
        <v>0.86177415912149513</v>
      </c>
      <c r="O34" s="185">
        <f t="shared" si="9"/>
        <v>-0.25516976051730289</v>
      </c>
    </row>
    <row r="35" spans="2:16" x14ac:dyDescent="0.25">
      <c r="B35" s="114" t="s">
        <v>79</v>
      </c>
      <c r="C35" s="184">
        <v>9.3143854623578903</v>
      </c>
      <c r="D35" s="185">
        <v>1.9019381321099109</v>
      </c>
      <c r="E35" s="184" t="s">
        <v>238</v>
      </c>
      <c r="F35" s="185" t="str">
        <f t="shared" si="6"/>
        <v>-</v>
      </c>
      <c r="G35" s="184">
        <v>3.4084800302858222</v>
      </c>
      <c r="H35" s="185" t="str">
        <f t="shared" si="6"/>
        <v>-</v>
      </c>
      <c r="I35" s="184">
        <v>6.3496859616363945</v>
      </c>
      <c r="J35" s="185">
        <f t="shared" si="6"/>
        <v>2.9412059313505723</v>
      </c>
      <c r="K35" s="184">
        <v>6.6629379024337005</v>
      </c>
      <c r="L35" s="185">
        <f t="shared" si="7"/>
        <v>0.31325194079730601</v>
      </c>
      <c r="M35" s="184">
        <v>7.071705031574659</v>
      </c>
      <c r="N35" s="185">
        <f t="shared" si="8"/>
        <v>0.40876712914095847</v>
      </c>
      <c r="O35" s="185">
        <f t="shared" si="9"/>
        <v>-2.2426804307832313</v>
      </c>
    </row>
    <row r="36" spans="2:16" x14ac:dyDescent="0.25">
      <c r="B36" s="114" t="s">
        <v>81</v>
      </c>
      <c r="C36" s="184">
        <v>8.4847844793866862</v>
      </c>
      <c r="D36" s="185">
        <v>0.71180660235409476</v>
      </c>
      <c r="E36" s="184" t="s">
        <v>238</v>
      </c>
      <c r="F36" s="185" t="str">
        <f t="shared" si="6"/>
        <v>-</v>
      </c>
      <c r="G36" s="184">
        <v>5.217721518987342</v>
      </c>
      <c r="H36" s="185" t="str">
        <f t="shared" si="6"/>
        <v>-</v>
      </c>
      <c r="I36" s="184">
        <v>7.3215162773125115</v>
      </c>
      <c r="J36" s="185">
        <f t="shared" si="6"/>
        <v>2.1037947583251695</v>
      </c>
      <c r="K36" s="184">
        <v>6.9370747342968002</v>
      </c>
      <c r="L36" s="185">
        <f t="shared" si="7"/>
        <v>-0.38444154301571132</v>
      </c>
      <c r="M36" s="184">
        <v>7.119649250246459</v>
      </c>
      <c r="N36" s="185">
        <f t="shared" si="8"/>
        <v>0.18257451594965879</v>
      </c>
      <c r="O36" s="185">
        <f t="shared" si="9"/>
        <v>-1.3651352291402272</v>
      </c>
    </row>
    <row r="37" spans="2:16" x14ac:dyDescent="0.25">
      <c r="B37" s="114" t="s">
        <v>83</v>
      </c>
      <c r="C37" s="184">
        <v>7.8372308834446915</v>
      </c>
      <c r="D37" s="185">
        <v>-9.9050588472674228E-2</v>
      </c>
      <c r="E37" s="184" t="s">
        <v>238</v>
      </c>
      <c r="F37" s="185" t="str">
        <f t="shared" si="6"/>
        <v>-</v>
      </c>
      <c r="G37" s="184">
        <v>5.9580014482259234</v>
      </c>
      <c r="H37" s="185" t="str">
        <f t="shared" si="6"/>
        <v>-</v>
      </c>
      <c r="I37" s="184">
        <v>7.2865069625993701</v>
      </c>
      <c r="J37" s="185">
        <f t="shared" si="6"/>
        <v>1.3285055143734468</v>
      </c>
      <c r="K37" s="184">
        <v>6.9112867374660407</v>
      </c>
      <c r="L37" s="185">
        <f t="shared" si="7"/>
        <v>-0.37522022513332942</v>
      </c>
      <c r="M37" s="184">
        <v>7.1540335151987531</v>
      </c>
      <c r="N37" s="185">
        <f t="shared" si="8"/>
        <v>0.24274677773271236</v>
      </c>
      <c r="O37" s="185">
        <f t="shared" si="9"/>
        <v>-0.68319736824593846</v>
      </c>
    </row>
    <row r="38" spans="2:16" x14ac:dyDescent="0.25">
      <c r="B38" s="114" t="s">
        <v>85</v>
      </c>
      <c r="C38" s="184">
        <v>7.3764306445430154</v>
      </c>
      <c r="D38" s="185">
        <v>-0.46204916543323193</v>
      </c>
      <c r="E38" s="184">
        <v>4.5153065649119766</v>
      </c>
      <c r="F38" s="185">
        <f t="shared" si="6"/>
        <v>-2.8611240796310389</v>
      </c>
      <c r="G38" s="184">
        <v>5.031186868686869</v>
      </c>
      <c r="H38" s="185">
        <f t="shared" si="6"/>
        <v>0.51588030377489247</v>
      </c>
      <c r="I38" s="184">
        <v>7.3807104118825428</v>
      </c>
      <c r="J38" s="185">
        <f t="shared" si="6"/>
        <v>2.3495235431956738</v>
      </c>
      <c r="K38" s="184">
        <v>7.3794321023981171</v>
      </c>
      <c r="L38" s="185">
        <f t="shared" si="7"/>
        <v>-1.2783094844257548E-3</v>
      </c>
      <c r="M38" s="184">
        <v>7.2201022146507663</v>
      </c>
      <c r="N38" s="185">
        <f t="shared" si="8"/>
        <v>-0.1593298877473508</v>
      </c>
      <c r="O38" s="185">
        <f t="shared" si="9"/>
        <v>-0.15632842989224915</v>
      </c>
    </row>
    <row r="39" spans="2:16" x14ac:dyDescent="0.25">
      <c r="B39" s="114" t="s">
        <v>87</v>
      </c>
      <c r="C39" s="184">
        <v>7.4403297026788344</v>
      </c>
      <c r="D39" s="185">
        <v>-0.53981041306895694</v>
      </c>
      <c r="E39" s="184">
        <v>3.9986810287975381</v>
      </c>
      <c r="F39" s="185">
        <f t="shared" si="6"/>
        <v>-3.4416486738812964</v>
      </c>
      <c r="G39" s="184">
        <v>5.8902299289588269</v>
      </c>
      <c r="H39" s="185">
        <f t="shared" si="6"/>
        <v>1.8915489001612888</v>
      </c>
      <c r="I39" s="184">
        <v>6.9096228868660594</v>
      </c>
      <c r="J39" s="185">
        <f t="shared" si="6"/>
        <v>1.0193929579072325</v>
      </c>
      <c r="K39" s="184">
        <v>6.9975186104218361</v>
      </c>
      <c r="L39" s="185">
        <f t="shared" si="7"/>
        <v>8.7895723555776684E-2</v>
      </c>
      <c r="M39" s="184">
        <v>7.0984699200185464</v>
      </c>
      <c r="N39" s="185">
        <f t="shared" si="8"/>
        <v>0.10095130959671028</v>
      </c>
      <c r="O39" s="185">
        <f t="shared" si="9"/>
        <v>-0.34185978266028805</v>
      </c>
    </row>
    <row r="40" spans="2:16" x14ac:dyDescent="0.25">
      <c r="B40" s="114" t="s">
        <v>89</v>
      </c>
      <c r="C40" s="184">
        <v>7.2329020332717189</v>
      </c>
      <c r="D40" s="185">
        <v>-0.34052111430942045</v>
      </c>
      <c r="E40" s="184">
        <v>3.5746102449888641</v>
      </c>
      <c r="F40" s="185">
        <f t="shared" si="6"/>
        <v>-3.6582917882828547</v>
      </c>
      <c r="G40" s="184">
        <v>5.9594374235629841</v>
      </c>
      <c r="H40" s="185">
        <f t="shared" si="6"/>
        <v>2.38482717857412</v>
      </c>
      <c r="I40" s="184">
        <v>6.9936959076824445</v>
      </c>
      <c r="J40" s="185">
        <f t="shared" si="6"/>
        <v>1.0342584841194604</v>
      </c>
      <c r="K40" s="184">
        <v>6.9798752558230195</v>
      </c>
      <c r="L40" s="185">
        <f t="shared" si="7"/>
        <v>-1.3820651859425048E-2</v>
      </c>
      <c r="M40" s="184">
        <v>6.6309703145768717</v>
      </c>
      <c r="N40" s="185">
        <f>IFERROR(M40-K40,"-")</f>
        <v>-0.34890494124614779</v>
      </c>
      <c r="O40" s="185">
        <f t="shared" si="9"/>
        <v>-0.60193171869484718</v>
      </c>
    </row>
    <row r="41" spans="2:16" x14ac:dyDescent="0.25">
      <c r="B41" s="114" t="s">
        <v>91</v>
      </c>
      <c r="C41" s="184">
        <v>7.5479452054794525</v>
      </c>
      <c r="D41" s="185">
        <v>-0.38203227690596187</v>
      </c>
      <c r="E41" s="184">
        <v>6.106996819627442</v>
      </c>
      <c r="F41" s="185">
        <f t="shared" si="6"/>
        <v>-1.4409483858520105</v>
      </c>
      <c r="G41" s="184">
        <v>6.9410620974602013</v>
      </c>
      <c r="H41" s="185">
        <f t="shared" si="6"/>
        <v>0.8340652778327593</v>
      </c>
      <c r="I41" s="184">
        <v>7.5262712888029952</v>
      </c>
      <c r="J41" s="185">
        <f t="shared" si="6"/>
        <v>0.58520919134279392</v>
      </c>
      <c r="K41" s="184">
        <v>6.7701183875318449</v>
      </c>
      <c r="L41" s="185">
        <f t="shared" si="7"/>
        <v>-0.75615290127115031</v>
      </c>
      <c r="M41" s="184" t="s">
        <v>238</v>
      </c>
      <c r="N41" s="185" t="str">
        <f>IFERROR(M41-K41,"-")</f>
        <v>-</v>
      </c>
      <c r="O41" s="185" t="str">
        <f t="shared" si="9"/>
        <v>-</v>
      </c>
    </row>
    <row r="42" spans="2:16" x14ac:dyDescent="0.25">
      <c r="B42" s="114" t="s">
        <v>93</v>
      </c>
      <c r="C42" s="184">
        <v>7.3412080536912754</v>
      </c>
      <c r="D42" s="185">
        <v>-0.18372394993519769</v>
      </c>
      <c r="E42" s="184">
        <v>5.2586779911373709</v>
      </c>
      <c r="F42" s="185">
        <f t="shared" si="6"/>
        <v>-2.0825300625539045</v>
      </c>
      <c r="G42" s="184">
        <v>6.2516087926091108</v>
      </c>
      <c r="H42" s="185">
        <f t="shared" si="6"/>
        <v>0.99293080147173995</v>
      </c>
      <c r="I42" s="184">
        <v>6.8146903504560727</v>
      </c>
      <c r="J42" s="185">
        <f t="shared" si="6"/>
        <v>0.5630815578469619</v>
      </c>
      <c r="K42" s="184">
        <v>6.5663884479492038</v>
      </c>
      <c r="L42" s="185">
        <f t="shared" si="7"/>
        <v>-0.2483019025068689</v>
      </c>
      <c r="M42" s="184" t="s">
        <v>238</v>
      </c>
      <c r="N42" s="185" t="str">
        <f>IFERROR(M42-K42,"-")</f>
        <v>-</v>
      </c>
      <c r="O42" s="185" t="str">
        <f t="shared" si="9"/>
        <v>-</v>
      </c>
    </row>
    <row r="43" spans="2:16" ht="15.75" x14ac:dyDescent="0.25">
      <c r="B43" s="117" t="s">
        <v>30</v>
      </c>
      <c r="C43" s="186">
        <v>7.6737807424400186</v>
      </c>
      <c r="D43" s="187">
        <v>-8.244405378477726E-2</v>
      </c>
      <c r="E43" s="186">
        <v>6.1436409624489263</v>
      </c>
      <c r="F43" s="187">
        <f t="shared" si="6"/>
        <v>-1.5301397799910923</v>
      </c>
      <c r="G43" s="186">
        <v>5.4757354833176084</v>
      </c>
      <c r="H43" s="187">
        <f t="shared" si="6"/>
        <v>-0.66790547913131793</v>
      </c>
      <c r="I43" s="186">
        <v>6.9692850855190303</v>
      </c>
      <c r="J43" s="187">
        <f t="shared" si="6"/>
        <v>1.4935496022014219</v>
      </c>
      <c r="K43" s="186">
        <v>6.8539201732403097</v>
      </c>
      <c r="L43" s="187">
        <f t="shared" si="7"/>
        <v>-0.11536491227872059</v>
      </c>
      <c r="M43" s="186">
        <v>7.062152432095413</v>
      </c>
      <c r="N43" s="187">
        <v>0.16974723520679191</v>
      </c>
      <c r="O43" s="187">
        <v>-0.65605452024070754</v>
      </c>
    </row>
    <row r="44" spans="2:16" ht="6" customHeight="1" x14ac:dyDescent="0.25"/>
    <row r="45" spans="2:16" x14ac:dyDescent="0.25">
      <c r="B45" s="105" t="s">
        <v>55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8" spans="2:16" ht="48.75" customHeight="1" thickBot="1" x14ac:dyDescent="0.3">
      <c r="B48" s="270" t="s">
        <v>308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39"/>
      <c r="N49" s="39"/>
      <c r="P49" s="1" t="s">
        <v>99</v>
      </c>
    </row>
    <row r="50" spans="1:16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</row>
    <row r="51" spans="1:16" ht="22.5" thickTop="1" thickBot="1" x14ac:dyDescent="0.3">
      <c r="B51" s="109"/>
      <c r="C51" s="295">
        <v>2019</v>
      </c>
      <c r="D51" s="296"/>
      <c r="E51" s="297" t="s">
        <v>287</v>
      </c>
      <c r="F51" s="296"/>
      <c r="G51" s="297" t="s">
        <v>288</v>
      </c>
      <c r="H51" s="296"/>
      <c r="I51" s="297" t="s">
        <v>289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CONCATENATE("def ",RIGHT(C51,2),"/",RIGHT(C51-1,2))</f>
        <v>def 19/18</v>
      </c>
      <c r="E52" s="113" t="s">
        <v>69</v>
      </c>
      <c r="F52" s="112" t="str">
        <f>CONCATENATE("def ",RIGHT(E51,2),"/",RIGHT(C51,2))</f>
        <v>def 20/19</v>
      </c>
      <c r="G52" s="113" t="s">
        <v>69</v>
      </c>
      <c r="H52" s="112" t="str">
        <f>CONCATENATE("def ",RIGHT(G51,2),"/",RIGHT(E51,2))</f>
        <v>def 21/20</v>
      </c>
      <c r="I52" s="113" t="s">
        <v>69</v>
      </c>
      <c r="J52" s="112" t="str">
        <f>CONCATENATE("def ",RIGHT(I51,2),"/",RIGHT(G51,2))</f>
        <v>def 22/21</v>
      </c>
      <c r="K52" s="113" t="s">
        <v>69</v>
      </c>
      <c r="L52" s="112" t="str">
        <f>CONCATENATE("def ",RIGHT(K51,2),"/",RIGHT(I51,2))</f>
        <v>def 23/22</v>
      </c>
      <c r="M52" s="113" t="s">
        <v>69</v>
      </c>
      <c r="N52" s="112" t="str">
        <f>CONCATENATE("def ",RIGHT(M51,2),"/",RIGHT(K51,2))</f>
        <v>def 24/23</v>
      </c>
      <c r="O52" s="112" t="str">
        <f>CONCATENATE("def ",RIGHT(M51,2),"/",RIGHT(C51,2))</f>
        <v>def 24/19</v>
      </c>
    </row>
    <row r="53" spans="1:16" x14ac:dyDescent="0.25">
      <c r="A53" s="1"/>
      <c r="B53" s="114" t="s">
        <v>71</v>
      </c>
      <c r="C53" s="184">
        <v>8.0201001032811625</v>
      </c>
      <c r="D53" s="185" t="s">
        <v>238</v>
      </c>
      <c r="E53" s="184">
        <v>6.6858373639661428</v>
      </c>
      <c r="F53" s="185">
        <f t="shared" ref="F53:J65" si="10">IFERROR(E53-C53,"-")</f>
        <v>-1.3342627393150197</v>
      </c>
      <c r="G53" s="184" t="s">
        <v>238</v>
      </c>
      <c r="H53" s="185" t="str">
        <f t="shared" si="10"/>
        <v>-</v>
      </c>
      <c r="I53" s="184">
        <v>7.9259781077273219</v>
      </c>
      <c r="J53" s="185" t="str">
        <f t="shared" si="10"/>
        <v>-</v>
      </c>
      <c r="K53" s="184">
        <v>7.5696016069635084</v>
      </c>
      <c r="L53" s="185">
        <f t="shared" ref="L53:L65" si="11">IFERROR(K53-I53,"-")</f>
        <v>-0.35637650076381355</v>
      </c>
      <c r="M53" s="184">
        <v>7.9239933119687889</v>
      </c>
      <c r="N53" s="185">
        <f>IFERROR(M53-K53,"-")</f>
        <v>0.3543917050052805</v>
      </c>
      <c r="O53" s="185">
        <f>IFERROR(M53-C53,"-")</f>
        <v>-9.6106791312373652E-2</v>
      </c>
    </row>
    <row r="54" spans="1:16" x14ac:dyDescent="0.25">
      <c r="A54" s="1"/>
      <c r="B54" s="114" t="s">
        <v>73</v>
      </c>
      <c r="C54" s="184">
        <v>7.8540928342985561</v>
      </c>
      <c r="D54" s="185" t="s">
        <v>238</v>
      </c>
      <c r="E54" s="184">
        <v>7.6288147622427251</v>
      </c>
      <c r="F54" s="185">
        <f t="shared" si="10"/>
        <v>-0.22527807205583095</v>
      </c>
      <c r="G54" s="184" t="s">
        <v>238</v>
      </c>
      <c r="H54" s="185" t="str">
        <f t="shared" si="10"/>
        <v>-</v>
      </c>
      <c r="I54" s="184">
        <v>6.6174134790528232</v>
      </c>
      <c r="J54" s="185" t="str">
        <f t="shared" si="10"/>
        <v>-</v>
      </c>
      <c r="K54" s="184">
        <v>7.1070247129791788</v>
      </c>
      <c r="L54" s="185">
        <f t="shared" si="11"/>
        <v>0.48961123392635564</v>
      </c>
      <c r="M54" s="184">
        <v>7.2324605998983227</v>
      </c>
      <c r="N54" s="185">
        <f t="shared" ref="N54:N64" si="12">IFERROR(M54-K54,"-")</f>
        <v>0.12543588691914387</v>
      </c>
      <c r="O54" s="185">
        <f t="shared" ref="O54:O64" si="13">IFERROR(M54-C54,"-")</f>
        <v>-0.62163223440023341</v>
      </c>
    </row>
    <row r="55" spans="1:16" x14ac:dyDescent="0.25">
      <c r="A55" s="1"/>
      <c r="B55" s="114" t="s">
        <v>75</v>
      </c>
      <c r="C55" s="184">
        <v>7.4347460862924777</v>
      </c>
      <c r="D55" s="185" t="s">
        <v>238</v>
      </c>
      <c r="E55" s="184">
        <v>8.848810437452034</v>
      </c>
      <c r="F55" s="185">
        <f t="shared" si="10"/>
        <v>1.4140643511595563</v>
      </c>
      <c r="G55" s="184" t="s">
        <v>238</v>
      </c>
      <c r="H55" s="185" t="str">
        <f t="shared" si="10"/>
        <v>-</v>
      </c>
      <c r="I55" s="184">
        <v>6.8081226387678004</v>
      </c>
      <c r="J55" s="185" t="str">
        <f t="shared" si="10"/>
        <v>-</v>
      </c>
      <c r="K55" s="184">
        <v>7.0281066163120052</v>
      </c>
      <c r="L55" s="185">
        <f t="shared" si="11"/>
        <v>0.21998397754420473</v>
      </c>
      <c r="M55" s="184">
        <v>6.6665713795666344</v>
      </c>
      <c r="N55" s="185">
        <f t="shared" si="12"/>
        <v>-0.3615352367453708</v>
      </c>
      <c r="O55" s="185">
        <f t="shared" si="13"/>
        <v>-0.76817470672584331</v>
      </c>
    </row>
    <row r="56" spans="1:16" x14ac:dyDescent="0.25">
      <c r="A56" s="1"/>
      <c r="B56" s="114" t="s">
        <v>77</v>
      </c>
      <c r="C56" s="184">
        <v>7.4501149060939849</v>
      </c>
      <c r="D56" s="185" t="s">
        <v>238</v>
      </c>
      <c r="E56" s="184" t="s">
        <v>238</v>
      </c>
      <c r="F56" s="185" t="str">
        <f t="shared" si="10"/>
        <v>-</v>
      </c>
      <c r="G56" s="184" t="s">
        <v>238</v>
      </c>
      <c r="H56" s="185" t="str">
        <f t="shared" si="10"/>
        <v>-</v>
      </c>
      <c r="I56" s="184">
        <v>6.5498000499875033</v>
      </c>
      <c r="J56" s="185" t="str">
        <f t="shared" si="10"/>
        <v>-</v>
      </c>
      <c r="K56" s="184">
        <v>6.4091439688715957</v>
      </c>
      <c r="L56" s="185">
        <f t="shared" si="11"/>
        <v>-0.14065608111590766</v>
      </c>
      <c r="M56" s="184">
        <v>7.219209496829893</v>
      </c>
      <c r="N56" s="185">
        <f t="shared" si="12"/>
        <v>0.81006552795829734</v>
      </c>
      <c r="O56" s="185">
        <f t="shared" si="13"/>
        <v>-0.23090540926409187</v>
      </c>
    </row>
    <row r="57" spans="1:16" x14ac:dyDescent="0.25">
      <c r="A57" s="1"/>
      <c r="B57" s="114" t="s">
        <v>79</v>
      </c>
      <c r="C57" s="184">
        <v>10.064400508729333</v>
      </c>
      <c r="D57" s="185" t="s">
        <v>238</v>
      </c>
      <c r="E57" s="184" t="s">
        <v>238</v>
      </c>
      <c r="F57" s="185" t="str">
        <f t="shared" si="10"/>
        <v>-</v>
      </c>
      <c r="G57" s="184" t="s">
        <v>238</v>
      </c>
      <c r="H57" s="185" t="str">
        <f t="shared" si="10"/>
        <v>-</v>
      </c>
      <c r="I57" s="184">
        <v>6.3911605532170777</v>
      </c>
      <c r="J57" s="185" t="str">
        <f t="shared" si="10"/>
        <v>-</v>
      </c>
      <c r="K57" s="184">
        <v>6.6776628459603016</v>
      </c>
      <c r="L57" s="185">
        <f t="shared" si="11"/>
        <v>0.28650229274322392</v>
      </c>
      <c r="M57" s="184">
        <v>7.0987581312832644</v>
      </c>
      <c r="N57" s="185">
        <f t="shared" si="12"/>
        <v>0.42109528532296281</v>
      </c>
      <c r="O57" s="185">
        <f t="shared" si="13"/>
        <v>-2.965642377446069</v>
      </c>
    </row>
    <row r="58" spans="1:16" x14ac:dyDescent="0.25">
      <c r="A58" s="1"/>
      <c r="B58" s="114" t="s">
        <v>81</v>
      </c>
      <c r="C58" s="184">
        <v>8.5194965958324733</v>
      </c>
      <c r="D58" s="185" t="s">
        <v>238</v>
      </c>
      <c r="E58" s="184" t="s">
        <v>238</v>
      </c>
      <c r="F58" s="185" t="str">
        <f t="shared" si="10"/>
        <v>-</v>
      </c>
      <c r="G58" s="184" t="s">
        <v>238</v>
      </c>
      <c r="H58" s="185" t="str">
        <f t="shared" si="10"/>
        <v>-</v>
      </c>
      <c r="I58" s="184">
        <v>7.6223715960013791</v>
      </c>
      <c r="J58" s="185" t="str">
        <f t="shared" si="10"/>
        <v>-</v>
      </c>
      <c r="K58" s="184">
        <v>7.1394742559200521</v>
      </c>
      <c r="L58" s="185">
        <f t="shared" si="11"/>
        <v>-0.48289734008132701</v>
      </c>
      <c r="M58" s="184">
        <v>7.222138964577657</v>
      </c>
      <c r="N58" s="185">
        <f t="shared" si="12"/>
        <v>8.2664708657604891E-2</v>
      </c>
      <c r="O58" s="185">
        <f t="shared" si="13"/>
        <v>-1.2973576312548163</v>
      </c>
    </row>
    <row r="59" spans="1:16" x14ac:dyDescent="0.25">
      <c r="A59" s="1"/>
      <c r="B59" s="114" t="s">
        <v>83</v>
      </c>
      <c r="C59" s="184">
        <v>7.3185349611542732</v>
      </c>
      <c r="D59" s="185" t="s">
        <v>238</v>
      </c>
      <c r="E59" s="184" t="s">
        <v>238</v>
      </c>
      <c r="F59" s="185" t="str">
        <f t="shared" si="10"/>
        <v>-</v>
      </c>
      <c r="G59" s="184">
        <v>6.5758733624454146</v>
      </c>
      <c r="H59" s="185" t="str">
        <f t="shared" si="10"/>
        <v>-</v>
      </c>
      <c r="I59" s="184">
        <v>7.7461226264676037</v>
      </c>
      <c r="J59" s="185">
        <f t="shared" si="10"/>
        <v>1.1702492640221891</v>
      </c>
      <c r="K59" s="184">
        <v>7.1045693075643159</v>
      </c>
      <c r="L59" s="185">
        <f t="shared" si="11"/>
        <v>-0.64155331890328782</v>
      </c>
      <c r="M59" s="184">
        <v>7.3560683324834271</v>
      </c>
      <c r="N59" s="185">
        <f t="shared" si="12"/>
        <v>0.25149902491911114</v>
      </c>
      <c r="O59" s="185">
        <f t="shared" si="13"/>
        <v>3.7533371329153908E-2</v>
      </c>
    </row>
    <row r="60" spans="1:16" x14ac:dyDescent="0.25">
      <c r="A60" s="1"/>
      <c r="B60" s="114" t="s">
        <v>85</v>
      </c>
      <c r="C60" s="184">
        <v>6.964623260698346</v>
      </c>
      <c r="D60" s="185" t="s">
        <v>238</v>
      </c>
      <c r="E60" s="184">
        <v>4.7418665400142483</v>
      </c>
      <c r="F60" s="185">
        <f t="shared" si="10"/>
        <v>-2.2227567206840977</v>
      </c>
      <c r="G60" s="184">
        <v>5.4869713369412709</v>
      </c>
      <c r="H60" s="185">
        <f t="shared" si="10"/>
        <v>0.74510479692702258</v>
      </c>
      <c r="I60" s="184">
        <v>7.6563286361348766</v>
      </c>
      <c r="J60" s="185">
        <f t="shared" si="10"/>
        <v>2.1693572991936056</v>
      </c>
      <c r="K60" s="184">
        <v>7.7446084724005138</v>
      </c>
      <c r="L60" s="185">
        <f t="shared" si="11"/>
        <v>8.8279836265637179E-2</v>
      </c>
      <c r="M60" s="184">
        <v>7.669089242454004</v>
      </c>
      <c r="N60" s="185">
        <f t="shared" si="12"/>
        <v>-7.5519229946509725E-2</v>
      </c>
      <c r="O60" s="185">
        <f t="shared" si="13"/>
        <v>0.704465981755658</v>
      </c>
    </row>
    <row r="61" spans="1:16" x14ac:dyDescent="0.25">
      <c r="A61" s="1"/>
      <c r="B61" s="114" t="s">
        <v>87</v>
      </c>
      <c r="C61" s="184">
        <v>6.6521204671173937</v>
      </c>
      <c r="D61" s="185">
        <v>-0.80845112195640745</v>
      </c>
      <c r="E61" s="184" t="s">
        <v>238</v>
      </c>
      <c r="F61" s="185" t="str">
        <f t="shared" si="10"/>
        <v>-</v>
      </c>
      <c r="G61" s="184">
        <v>6.1032858936793639</v>
      </c>
      <c r="H61" s="185" t="str">
        <f t="shared" si="10"/>
        <v>-</v>
      </c>
      <c r="I61" s="184">
        <v>7.0747476304230563</v>
      </c>
      <c r="J61" s="185">
        <f t="shared" si="10"/>
        <v>0.97146173674369241</v>
      </c>
      <c r="K61" s="184">
        <v>7.0548697823760254</v>
      </c>
      <c r="L61" s="185">
        <f t="shared" si="11"/>
        <v>-1.9877848047030966E-2</v>
      </c>
      <c r="M61" s="184">
        <v>7.4543844791746858</v>
      </c>
      <c r="N61" s="185">
        <f t="shared" si="12"/>
        <v>0.39951469679866047</v>
      </c>
      <c r="O61" s="185">
        <f t="shared" si="13"/>
        <v>0.80226401205729214</v>
      </c>
    </row>
    <row r="62" spans="1:16" x14ac:dyDescent="0.25">
      <c r="A62" s="1"/>
      <c r="B62" s="114" t="s">
        <v>89</v>
      </c>
      <c r="C62" s="184">
        <v>6.6887867142465005</v>
      </c>
      <c r="D62" s="185">
        <v>-1.1272979863565009</v>
      </c>
      <c r="E62" s="184" t="s">
        <v>238</v>
      </c>
      <c r="F62" s="185" t="str">
        <f t="shared" si="10"/>
        <v>-</v>
      </c>
      <c r="G62" s="184">
        <v>6.2974696288341496</v>
      </c>
      <c r="H62" s="185" t="str">
        <f t="shared" si="10"/>
        <v>-</v>
      </c>
      <c r="I62" s="184">
        <v>7.0171175404443851</v>
      </c>
      <c r="J62" s="185">
        <f t="shared" si="10"/>
        <v>0.71964791161023545</v>
      </c>
      <c r="K62" s="184">
        <v>7.3329767822311709</v>
      </c>
      <c r="L62" s="185">
        <f t="shared" si="11"/>
        <v>0.31585924178678582</v>
      </c>
      <c r="M62" s="184">
        <v>6.8535038932146826</v>
      </c>
      <c r="N62" s="185">
        <f t="shared" si="12"/>
        <v>-0.47947288901648832</v>
      </c>
      <c r="O62" s="185">
        <f t="shared" si="13"/>
        <v>0.16471717896818205</v>
      </c>
    </row>
    <row r="63" spans="1:16" x14ac:dyDescent="0.25">
      <c r="A63" s="1"/>
      <c r="B63" s="114" t="s">
        <v>91</v>
      </c>
      <c r="C63" s="184">
        <v>6.7218685478320719</v>
      </c>
      <c r="D63" s="185">
        <v>-1.1747776417744369</v>
      </c>
      <c r="E63" s="184" t="s">
        <v>238</v>
      </c>
      <c r="F63" s="185" t="str">
        <f t="shared" si="10"/>
        <v>-</v>
      </c>
      <c r="G63" s="184">
        <v>7.1325370675453046</v>
      </c>
      <c r="H63" s="185" t="str">
        <f t="shared" si="10"/>
        <v>-</v>
      </c>
      <c r="I63" s="184">
        <v>7.4343215592562171</v>
      </c>
      <c r="J63" s="185">
        <f t="shared" si="10"/>
        <v>0.30178449171091248</v>
      </c>
      <c r="K63" s="184">
        <v>7.0038556349156185</v>
      </c>
      <c r="L63" s="185">
        <f t="shared" si="11"/>
        <v>-0.4304659243405986</v>
      </c>
      <c r="M63" s="184" t="s">
        <v>238</v>
      </c>
      <c r="N63" s="185" t="str">
        <f t="shared" si="12"/>
        <v>-</v>
      </c>
      <c r="O63" s="185" t="str">
        <f t="shared" si="13"/>
        <v>-</v>
      </c>
    </row>
    <row r="64" spans="1:16" x14ac:dyDescent="0.25">
      <c r="A64" s="1"/>
      <c r="B64" s="114" t="s">
        <v>93</v>
      </c>
      <c r="C64" s="184">
        <v>6.9216080402010052</v>
      </c>
      <c r="D64" s="185">
        <v>-0.78586353119485874</v>
      </c>
      <c r="E64" s="184" t="s">
        <v>238</v>
      </c>
      <c r="F64" s="185" t="str">
        <f t="shared" si="10"/>
        <v>-</v>
      </c>
      <c r="G64" s="184">
        <v>6.3402881271733733</v>
      </c>
      <c r="H64" s="185" t="str">
        <f t="shared" si="10"/>
        <v>-</v>
      </c>
      <c r="I64" s="184">
        <v>6.6331723867936843</v>
      </c>
      <c r="J64" s="185">
        <f t="shared" si="10"/>
        <v>0.29288425962031095</v>
      </c>
      <c r="K64" s="184">
        <v>6.6860472644868887</v>
      </c>
      <c r="L64" s="185">
        <f t="shared" si="11"/>
        <v>5.2874877693204425E-2</v>
      </c>
      <c r="M64" s="184" t="s">
        <v>238</v>
      </c>
      <c r="N64" s="185" t="str">
        <f t="shared" si="12"/>
        <v>-</v>
      </c>
      <c r="O64" s="185" t="str">
        <f t="shared" si="13"/>
        <v>-</v>
      </c>
    </row>
    <row r="65" spans="1:16" ht="15.75" x14ac:dyDescent="0.25">
      <c r="B65" s="117" t="s">
        <v>30</v>
      </c>
      <c r="C65" s="186">
        <v>7.4360537721295819</v>
      </c>
      <c r="D65" s="187" t="s">
        <v>238</v>
      </c>
      <c r="E65" s="186" t="s">
        <v>238</v>
      </c>
      <c r="F65" s="187" t="str">
        <f t="shared" si="10"/>
        <v>-</v>
      </c>
      <c r="G65" s="186">
        <v>5.6931988597987475</v>
      </c>
      <c r="H65" s="187" t="str">
        <f t="shared" si="10"/>
        <v>-</v>
      </c>
      <c r="I65" s="186">
        <v>7.0897793341589743</v>
      </c>
      <c r="J65" s="187">
        <f t="shared" si="10"/>
        <v>1.3965804743602268</v>
      </c>
      <c r="K65" s="186">
        <v>7.0736233461824725</v>
      </c>
      <c r="L65" s="187">
        <f t="shared" si="11"/>
        <v>-1.6155987976501862E-2</v>
      </c>
      <c r="M65" s="186">
        <v>7.2475167924479367</v>
      </c>
      <c r="N65" s="187">
        <v>0.1262372505986642</v>
      </c>
      <c r="O65" s="187">
        <v>-0.30301063287640417</v>
      </c>
    </row>
    <row r="66" spans="1:16" ht="6" customHeight="1" x14ac:dyDescent="0.25"/>
    <row r="67" spans="1:16" x14ac:dyDescent="0.25">
      <c r="B67" s="105" t="s">
        <v>55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</row>
    <row r="70" spans="1:16" ht="48.75" customHeight="1" thickBot="1" x14ac:dyDescent="0.3">
      <c r="B70" s="270" t="s">
        <v>309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39"/>
      <c r="N71" s="39"/>
      <c r="P71" s="1" t="s">
        <v>102</v>
      </c>
    </row>
    <row r="72" spans="1:16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6"/>
    </row>
    <row r="73" spans="1:16" ht="22.5" thickTop="1" thickBot="1" x14ac:dyDescent="0.3">
      <c r="B73" s="109"/>
      <c r="C73" s="295">
        <v>2019</v>
      </c>
      <c r="D73" s="296"/>
      <c r="E73" s="297" t="s">
        <v>287</v>
      </c>
      <c r="F73" s="296"/>
      <c r="G73" s="297" t="s">
        <v>288</v>
      </c>
      <c r="H73" s="296"/>
      <c r="I73" s="297" t="s">
        <v>289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CONCATENATE("def ",RIGHT(C73,2),"/",RIGHT(C73-1,2))</f>
        <v>def 19/18</v>
      </c>
      <c r="E74" s="113" t="s">
        <v>69</v>
      </c>
      <c r="F74" s="112" t="str">
        <f>CONCATENATE("def ",RIGHT(E73,2),"/",RIGHT(C73,2))</f>
        <v>def 20/19</v>
      </c>
      <c r="G74" s="113" t="s">
        <v>69</v>
      </c>
      <c r="H74" s="112" t="str">
        <f>CONCATENATE("def ",RIGHT(G73,2),"/",RIGHT(E73,2))</f>
        <v>def 21/20</v>
      </c>
      <c r="I74" s="113" t="s">
        <v>69</v>
      </c>
      <c r="J74" s="112" t="str">
        <f>CONCATENATE("def ",RIGHT(I73,2),"/",RIGHT(G73,2))</f>
        <v>def 22/21</v>
      </c>
      <c r="K74" s="113" t="s">
        <v>69</v>
      </c>
      <c r="L74" s="112" t="str">
        <f>CONCATENATE("def ",RIGHT(K73,2),"/",RIGHT(I73,2))</f>
        <v>def 23/22</v>
      </c>
      <c r="M74" s="113" t="s">
        <v>69</v>
      </c>
      <c r="N74" s="112" t="str">
        <f>CONCATENATE("def ",RIGHT(M73,2),"/",RIGHT(K73,2))</f>
        <v>def 24/23</v>
      </c>
      <c r="O74" s="112" t="str">
        <f>CONCATENATE("def ",RIGHT(M73,2),"/",RIGHT(C73,2))</f>
        <v>def 24/19</v>
      </c>
    </row>
    <row r="75" spans="1:16" x14ac:dyDescent="0.25">
      <c r="A75" s="1"/>
      <c r="B75" s="114" t="s">
        <v>71</v>
      </c>
      <c r="C75" s="184">
        <v>8.2464428002276602</v>
      </c>
      <c r="D75" s="185" t="s">
        <v>238</v>
      </c>
      <c r="E75" s="184">
        <v>9.5154714233709505</v>
      </c>
      <c r="F75" s="185">
        <f t="shared" ref="F75:J87" si="14">IFERROR(E75-C75,"-")</f>
        <v>1.2690286231432903</v>
      </c>
      <c r="G75" s="184" t="s">
        <v>238</v>
      </c>
      <c r="H75" s="185" t="str">
        <f t="shared" si="14"/>
        <v>-</v>
      </c>
      <c r="I75" s="184">
        <v>5.8678739101274315</v>
      </c>
      <c r="J75" s="185" t="str">
        <f t="shared" si="14"/>
        <v>-</v>
      </c>
      <c r="K75" s="184">
        <v>6.2030573983270836</v>
      </c>
      <c r="L75" s="185">
        <f t="shared" ref="L75:L87" si="15">IFERROR(K75-I75,"-")</f>
        <v>0.33518348819965205</v>
      </c>
      <c r="M75" s="184">
        <v>7.2678207739307537</v>
      </c>
      <c r="N75" s="185">
        <f>IFERROR(M75-K75,"-")</f>
        <v>1.0647633756036701</v>
      </c>
      <c r="O75" s="185">
        <f>IFERROR(M75-C75,"-")</f>
        <v>-0.97862202629690653</v>
      </c>
    </row>
    <row r="76" spans="1:16" x14ac:dyDescent="0.25">
      <c r="A76" s="1"/>
      <c r="B76" s="114" t="s">
        <v>73</v>
      </c>
      <c r="C76" s="184">
        <v>5.763468445356593</v>
      </c>
      <c r="D76" s="185" t="s">
        <v>238</v>
      </c>
      <c r="E76" s="184">
        <v>8.580380577427821</v>
      </c>
      <c r="F76" s="185">
        <f t="shared" si="14"/>
        <v>2.816912132071228</v>
      </c>
      <c r="G76" s="184" t="s">
        <v>238</v>
      </c>
      <c r="H76" s="185" t="str">
        <f t="shared" si="14"/>
        <v>-</v>
      </c>
      <c r="I76" s="184">
        <v>5.999748427672956</v>
      </c>
      <c r="J76" s="185" t="str">
        <f t="shared" si="14"/>
        <v>-</v>
      </c>
      <c r="K76" s="184">
        <v>5.2008991289688113</v>
      </c>
      <c r="L76" s="185">
        <f t="shared" si="15"/>
        <v>-0.79884929870414467</v>
      </c>
      <c r="M76" s="184">
        <v>6.3748866727107885</v>
      </c>
      <c r="N76" s="185">
        <f t="shared" ref="N76:N86" si="16">IFERROR(M76-K76,"-")</f>
        <v>1.1739875437419771</v>
      </c>
      <c r="O76" s="185">
        <f t="shared" ref="O76:O86" si="17">IFERROR(M76-C76,"-")</f>
        <v>0.61141822735419549</v>
      </c>
    </row>
    <row r="77" spans="1:16" x14ac:dyDescent="0.25">
      <c r="A77" s="1"/>
      <c r="B77" s="114" t="s">
        <v>75</v>
      </c>
      <c r="C77" s="184">
        <v>6.274968125796855</v>
      </c>
      <c r="D77" s="185" t="s">
        <v>238</v>
      </c>
      <c r="E77" s="184">
        <v>13.32776617954071</v>
      </c>
      <c r="F77" s="185">
        <f t="shared" si="14"/>
        <v>7.0527980537438548</v>
      </c>
      <c r="G77" s="184" t="s">
        <v>238</v>
      </c>
      <c r="H77" s="185" t="str">
        <f t="shared" si="14"/>
        <v>-</v>
      </c>
      <c r="I77" s="184">
        <v>6.9111833875406559</v>
      </c>
      <c r="J77" s="185" t="str">
        <f t="shared" si="14"/>
        <v>-</v>
      </c>
      <c r="K77" s="184">
        <v>5.6217860105059438</v>
      </c>
      <c r="L77" s="185">
        <f t="shared" si="15"/>
        <v>-1.289397377034712</v>
      </c>
      <c r="M77" s="184">
        <v>6.2699807156631673</v>
      </c>
      <c r="N77" s="185">
        <f t="shared" si="16"/>
        <v>0.64819470515722344</v>
      </c>
      <c r="O77" s="185">
        <f t="shared" si="17"/>
        <v>-4.987410133687753E-3</v>
      </c>
    </row>
    <row r="78" spans="1:16" x14ac:dyDescent="0.25">
      <c r="A78" s="1"/>
      <c r="B78" s="114" t="s">
        <v>77</v>
      </c>
      <c r="C78" s="184">
        <v>6.732223222322232</v>
      </c>
      <c r="D78" s="185" t="s">
        <v>238</v>
      </c>
      <c r="E78" s="184" t="s">
        <v>238</v>
      </c>
      <c r="F78" s="185" t="str">
        <f t="shared" si="14"/>
        <v>-</v>
      </c>
      <c r="G78" s="184" t="s">
        <v>238</v>
      </c>
      <c r="H78" s="185" t="str">
        <f t="shared" si="14"/>
        <v>-</v>
      </c>
      <c r="I78" s="184">
        <v>6.3370757846389383</v>
      </c>
      <c r="J78" s="185" t="str">
        <f t="shared" si="14"/>
        <v>-</v>
      </c>
      <c r="K78" s="184">
        <v>5.5025562372188137</v>
      </c>
      <c r="L78" s="185">
        <f t="shared" si="15"/>
        <v>-0.83451954742012457</v>
      </c>
      <c r="M78" s="184">
        <v>6.5540688148552704</v>
      </c>
      <c r="N78" s="185">
        <f t="shared" si="16"/>
        <v>1.0515125776364567</v>
      </c>
      <c r="O78" s="185">
        <f t="shared" si="17"/>
        <v>-0.17815440746696165</v>
      </c>
    </row>
    <row r="79" spans="1:16" x14ac:dyDescent="0.25">
      <c r="A79" s="1"/>
      <c r="B79" s="114" t="s">
        <v>79</v>
      </c>
      <c r="C79" s="184">
        <v>6.7422680412371134</v>
      </c>
      <c r="D79" s="185" t="s">
        <v>238</v>
      </c>
      <c r="E79" s="184" t="s">
        <v>238</v>
      </c>
      <c r="F79" s="185" t="str">
        <f t="shared" si="14"/>
        <v>-</v>
      </c>
      <c r="G79" s="184" t="s">
        <v>238</v>
      </c>
      <c r="H79" s="185" t="str">
        <f t="shared" si="14"/>
        <v>-</v>
      </c>
      <c r="I79" s="184">
        <v>6.2233920805676357</v>
      </c>
      <c r="J79" s="185" t="str">
        <f t="shared" si="14"/>
        <v>-</v>
      </c>
      <c r="K79" s="184">
        <v>6.6105027376804379</v>
      </c>
      <c r="L79" s="185">
        <f t="shared" si="15"/>
        <v>0.38711065711280224</v>
      </c>
      <c r="M79" s="184">
        <v>6.9784921892687342</v>
      </c>
      <c r="N79" s="185">
        <f t="shared" si="16"/>
        <v>0.36798945158829621</v>
      </c>
      <c r="O79" s="185">
        <f t="shared" si="17"/>
        <v>0.23622414803162073</v>
      </c>
    </row>
    <row r="80" spans="1:16" x14ac:dyDescent="0.25">
      <c r="A80" s="1"/>
      <c r="B80" s="114" t="s">
        <v>81</v>
      </c>
      <c r="C80" s="184">
        <v>8.3758497895759145</v>
      </c>
      <c r="D80" s="185" t="s">
        <v>238</v>
      </c>
      <c r="E80" s="184" t="s">
        <v>238</v>
      </c>
      <c r="F80" s="185" t="str">
        <f t="shared" si="14"/>
        <v>-</v>
      </c>
      <c r="G80" s="184" t="s">
        <v>238</v>
      </c>
      <c r="H80" s="185" t="str">
        <f t="shared" si="14"/>
        <v>-</v>
      </c>
      <c r="I80" s="184">
        <v>6.5052606967500584</v>
      </c>
      <c r="J80" s="185" t="str">
        <f t="shared" si="14"/>
        <v>-</v>
      </c>
      <c r="K80" s="184">
        <v>6.2337695017614498</v>
      </c>
      <c r="L80" s="185">
        <f t="shared" si="15"/>
        <v>-0.27149119498860852</v>
      </c>
      <c r="M80" s="184">
        <v>6.792074896581755</v>
      </c>
      <c r="N80" s="185">
        <f t="shared" si="16"/>
        <v>0.55830539482030517</v>
      </c>
      <c r="O80" s="185">
        <f t="shared" si="17"/>
        <v>-1.5837748929941595</v>
      </c>
    </row>
    <row r="81" spans="1:16" x14ac:dyDescent="0.25">
      <c r="A81" s="1"/>
      <c r="B81" s="114" t="s">
        <v>83</v>
      </c>
      <c r="C81" s="184">
        <v>10.483578708946773</v>
      </c>
      <c r="D81" s="185" t="s">
        <v>238</v>
      </c>
      <c r="E81" s="184" t="s">
        <v>238</v>
      </c>
      <c r="F81" s="185" t="str">
        <f t="shared" si="14"/>
        <v>-</v>
      </c>
      <c r="G81" s="184">
        <v>4.7408602150537638</v>
      </c>
      <c r="H81" s="185" t="str">
        <f t="shared" si="14"/>
        <v>-</v>
      </c>
      <c r="I81" s="184">
        <v>6.0040444893832152</v>
      </c>
      <c r="J81" s="185">
        <f t="shared" si="14"/>
        <v>1.2631842743294515</v>
      </c>
      <c r="K81" s="184">
        <v>6.2574150248971643</v>
      </c>
      <c r="L81" s="185">
        <f t="shared" si="15"/>
        <v>0.25337053551394906</v>
      </c>
      <c r="M81" s="184">
        <v>6.4991735537190083</v>
      </c>
      <c r="N81" s="185">
        <f t="shared" si="16"/>
        <v>0.24175852882184401</v>
      </c>
      <c r="O81" s="185">
        <f t="shared" si="17"/>
        <v>-3.9844051552277646</v>
      </c>
    </row>
    <row r="82" spans="1:16" x14ac:dyDescent="0.25">
      <c r="A82" s="1"/>
      <c r="B82" s="114" t="s">
        <v>85</v>
      </c>
      <c r="C82" s="184">
        <v>9.4505785123966941</v>
      </c>
      <c r="D82" s="185" t="s">
        <v>238</v>
      </c>
      <c r="E82" s="184">
        <v>3.9015760694757158</v>
      </c>
      <c r="F82" s="185">
        <f t="shared" si="14"/>
        <v>-5.5490024429209779</v>
      </c>
      <c r="G82" s="184">
        <v>4.2553735926305016</v>
      </c>
      <c r="H82" s="185">
        <f t="shared" si="14"/>
        <v>0.35379752315478585</v>
      </c>
      <c r="I82" s="184">
        <v>6.4222270837891049</v>
      </c>
      <c r="J82" s="185">
        <f t="shared" si="14"/>
        <v>2.1668534911586033</v>
      </c>
      <c r="K82" s="184">
        <v>6.1968405736853045</v>
      </c>
      <c r="L82" s="185">
        <f t="shared" si="15"/>
        <v>-0.2253865101038004</v>
      </c>
      <c r="M82" s="184">
        <v>5.9193854324734447</v>
      </c>
      <c r="N82" s="185">
        <f t="shared" si="16"/>
        <v>-0.27745514121185977</v>
      </c>
      <c r="O82" s="185">
        <f t="shared" si="17"/>
        <v>-3.5311930799232494</v>
      </c>
    </row>
    <row r="83" spans="1:16" x14ac:dyDescent="0.25">
      <c r="A83" s="1"/>
      <c r="B83" s="114" t="s">
        <v>87</v>
      </c>
      <c r="C83" s="184">
        <v>12.368488471391972</v>
      </c>
      <c r="D83" s="185">
        <v>0.98486381637817288</v>
      </c>
      <c r="E83" s="184" t="s">
        <v>238</v>
      </c>
      <c r="F83" s="185" t="str">
        <f t="shared" si="14"/>
        <v>-</v>
      </c>
      <c r="G83" s="184">
        <v>5.3142857142857141</v>
      </c>
      <c r="H83" s="185" t="str">
        <f t="shared" si="14"/>
        <v>-</v>
      </c>
      <c r="I83" s="184">
        <v>6.3658969804618115</v>
      </c>
      <c r="J83" s="185">
        <f t="shared" si="14"/>
        <v>1.0516112661760975</v>
      </c>
      <c r="K83" s="184">
        <v>6.8024271844660191</v>
      </c>
      <c r="L83" s="185">
        <f t="shared" si="15"/>
        <v>0.43653020400420761</v>
      </c>
      <c r="M83" s="184">
        <v>6.0145369284876908</v>
      </c>
      <c r="N83" s="185">
        <f t="shared" si="16"/>
        <v>-0.78789025597832829</v>
      </c>
      <c r="O83" s="185">
        <f t="shared" si="17"/>
        <v>-6.353951542904281</v>
      </c>
    </row>
    <row r="84" spans="1:16" x14ac:dyDescent="0.25">
      <c r="A84" s="1"/>
      <c r="B84" s="114" t="s">
        <v>89</v>
      </c>
      <c r="C84" s="184">
        <v>10.126642335766423</v>
      </c>
      <c r="D84" s="185">
        <v>4.2267390475652622</v>
      </c>
      <c r="E84" s="184" t="s">
        <v>238</v>
      </c>
      <c r="F84" s="185" t="str">
        <f t="shared" si="14"/>
        <v>-</v>
      </c>
      <c r="G84" s="184">
        <v>4.8935449735449739</v>
      </c>
      <c r="H84" s="185" t="str">
        <f t="shared" si="14"/>
        <v>-</v>
      </c>
      <c r="I84" s="184">
        <v>6.9023815755037949</v>
      </c>
      <c r="J84" s="185">
        <f t="shared" si="14"/>
        <v>2.0088366019588211</v>
      </c>
      <c r="K84" s="184">
        <v>5.767552387124649</v>
      </c>
      <c r="L84" s="185">
        <f t="shared" si="15"/>
        <v>-1.1348291883791459</v>
      </c>
      <c r="M84" s="184">
        <v>5.7592592592592595</v>
      </c>
      <c r="N84" s="185">
        <f t="shared" si="16"/>
        <v>-8.2931278653894935E-3</v>
      </c>
      <c r="O84" s="185">
        <f t="shared" si="17"/>
        <v>-4.3673830765071635</v>
      </c>
    </row>
    <row r="85" spans="1:16" x14ac:dyDescent="0.25">
      <c r="A85" s="1"/>
      <c r="B85" s="114" t="s">
        <v>91</v>
      </c>
      <c r="C85" s="184">
        <v>11.823241317898486</v>
      </c>
      <c r="D85" s="185">
        <v>3.6599641534592067</v>
      </c>
      <c r="E85" s="184" t="s">
        <v>238</v>
      </c>
      <c r="F85" s="185" t="str">
        <f t="shared" si="14"/>
        <v>-</v>
      </c>
      <c r="G85" s="184">
        <v>6.4027327466419637</v>
      </c>
      <c r="H85" s="185" t="str">
        <f t="shared" si="14"/>
        <v>-</v>
      </c>
      <c r="I85" s="184">
        <v>7.9150615724660565</v>
      </c>
      <c r="J85" s="185">
        <f t="shared" si="14"/>
        <v>1.5123288258240928</v>
      </c>
      <c r="K85" s="184">
        <v>5.8892329680800382</v>
      </c>
      <c r="L85" s="185">
        <f t="shared" si="15"/>
        <v>-2.0258286043860183</v>
      </c>
      <c r="M85" s="184" t="s">
        <v>238</v>
      </c>
      <c r="N85" s="185" t="str">
        <f t="shared" si="16"/>
        <v>-</v>
      </c>
      <c r="O85" s="185" t="str">
        <f t="shared" si="17"/>
        <v>-</v>
      </c>
    </row>
    <row r="86" spans="1:16" x14ac:dyDescent="0.25">
      <c r="A86" s="1"/>
      <c r="B86" s="114" t="s">
        <v>93</v>
      </c>
      <c r="C86" s="184">
        <v>9.0337837837837842</v>
      </c>
      <c r="D86" s="185">
        <v>2.5314323515477861</v>
      </c>
      <c r="E86" s="184" t="s">
        <v>238</v>
      </c>
      <c r="F86" s="185" t="str">
        <f t="shared" si="14"/>
        <v>-</v>
      </c>
      <c r="G86" s="184">
        <v>5.9554879734586672</v>
      </c>
      <c r="H86" s="185" t="str">
        <f t="shared" si="14"/>
        <v>-</v>
      </c>
      <c r="I86" s="184">
        <v>7.6278865828705058</v>
      </c>
      <c r="J86" s="185">
        <f t="shared" si="14"/>
        <v>1.6723986094118386</v>
      </c>
      <c r="K86" s="184">
        <v>6.1138589618021548</v>
      </c>
      <c r="L86" s="185">
        <f t="shared" si="15"/>
        <v>-1.514027621068351</v>
      </c>
      <c r="M86" s="184" t="s">
        <v>238</v>
      </c>
      <c r="N86" s="185" t="str">
        <f t="shared" si="16"/>
        <v>-</v>
      </c>
      <c r="O86" s="185" t="str">
        <f t="shared" si="17"/>
        <v>-</v>
      </c>
    </row>
    <row r="87" spans="1:16" ht="15.75" x14ac:dyDescent="0.25">
      <c r="B87" s="117" t="s">
        <v>30</v>
      </c>
      <c r="C87" s="186">
        <v>8.8661820861526088</v>
      </c>
      <c r="D87" s="187" t="s">
        <v>238</v>
      </c>
      <c r="E87" s="186" t="s">
        <v>238</v>
      </c>
      <c r="F87" s="187" t="str">
        <f t="shared" si="14"/>
        <v>-</v>
      </c>
      <c r="G87" s="186">
        <v>4.826008140370079</v>
      </c>
      <c r="H87" s="187" t="str">
        <f t="shared" si="14"/>
        <v>-</v>
      </c>
      <c r="I87" s="186">
        <v>6.5524744117336713</v>
      </c>
      <c r="J87" s="187">
        <f t="shared" si="14"/>
        <v>1.7264662713635923</v>
      </c>
      <c r="K87" s="186">
        <v>6.0468086842964412</v>
      </c>
      <c r="L87" s="187">
        <f t="shared" si="15"/>
        <v>-0.50566572743723004</v>
      </c>
      <c r="M87" s="186">
        <v>6.4217847063566724</v>
      </c>
      <c r="N87" s="187">
        <v>0.36545705326037048</v>
      </c>
      <c r="O87" s="187">
        <v>-2.1548138006215813</v>
      </c>
    </row>
    <row r="88" spans="1:16" ht="6" customHeight="1" x14ac:dyDescent="0.25"/>
    <row r="89" spans="1:16" x14ac:dyDescent="0.25">
      <c r="B89" s="105" t="s">
        <v>55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</row>
    <row r="92" spans="1:16" ht="48.75" customHeight="1" thickBot="1" x14ac:dyDescent="0.3">
      <c r="B92" s="270" t="s">
        <v>310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9"/>
      <c r="N93" s="39"/>
      <c r="P93" s="1" t="s">
        <v>115</v>
      </c>
    </row>
    <row r="94" spans="1:16" ht="22.5" thickTop="1" thickBot="1" x14ac:dyDescent="0.3">
      <c r="B94" s="121" t="s">
        <v>96</v>
      </c>
      <c r="C94" s="304" t="s">
        <v>32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6"/>
    </row>
    <row r="95" spans="1:16" ht="22.5" thickTop="1" thickBot="1" x14ac:dyDescent="0.3">
      <c r="B95" s="109"/>
      <c r="C95" s="295">
        <v>2019</v>
      </c>
      <c r="D95" s="296"/>
      <c r="E95" s="297" t="s">
        <v>287</v>
      </c>
      <c r="F95" s="296"/>
      <c r="G95" s="297" t="s">
        <v>288</v>
      </c>
      <c r="H95" s="296"/>
      <c r="I95" s="297" t="s">
        <v>289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CONCATENATE("def ",RIGHT(C95,2),"/",RIGHT(C95-1,2))</f>
        <v>def 19/18</v>
      </c>
      <c r="E96" s="113" t="s">
        <v>69</v>
      </c>
      <c r="F96" s="112" t="str">
        <f>CONCATENATE("def ",RIGHT(E95,2),"/",RIGHT(C95,2))</f>
        <v>def 20/19</v>
      </c>
      <c r="G96" s="113" t="s">
        <v>69</v>
      </c>
      <c r="H96" s="112" t="str">
        <f>CONCATENATE("def ",RIGHT(G95,2),"/",RIGHT(E95,2))</f>
        <v>def 21/20</v>
      </c>
      <c r="I96" s="113" t="s">
        <v>69</v>
      </c>
      <c r="J96" s="112" t="str">
        <f>CONCATENATE("def ",RIGHT(I95,2),"/",RIGHT(G95,2))</f>
        <v>def 22/21</v>
      </c>
      <c r="K96" s="113" t="s">
        <v>69</v>
      </c>
      <c r="L96" s="112" t="str">
        <f>CONCATENATE("def ",RIGHT(K95,2),"/",RIGHT(I95,2))</f>
        <v>def 23/22</v>
      </c>
      <c r="M96" s="113" t="s">
        <v>69</v>
      </c>
      <c r="N96" s="112" t="str">
        <f>CONCATENATE("def ",RIGHT(M95,2),"/",RIGHT(K95,2))</f>
        <v>def 24/23</v>
      </c>
      <c r="O96" s="112" t="str">
        <f>CONCATENATE("def ",RIGHT(M95,2),"/",RIGHT(C95,2))</f>
        <v>def 24/19</v>
      </c>
    </row>
    <row r="97" spans="2:15" x14ac:dyDescent="0.25">
      <c r="B97" s="114" t="s">
        <v>71</v>
      </c>
      <c r="C97" s="184">
        <v>7.5785767234988883</v>
      </c>
      <c r="D97" s="185">
        <v>-1.0025428751785723</v>
      </c>
      <c r="E97" s="184">
        <v>8.5498812351543947</v>
      </c>
      <c r="F97" s="185">
        <f t="shared" ref="F97:J109" si="18">IFERROR(E97-C97,"-")</f>
        <v>0.97130451165550635</v>
      </c>
      <c r="G97" s="184">
        <v>7.459677419354839</v>
      </c>
      <c r="H97" s="185">
        <f t="shared" si="18"/>
        <v>-1.0902038157995557</v>
      </c>
      <c r="I97" s="184">
        <v>7.1522573030392449</v>
      </c>
      <c r="J97" s="185">
        <f t="shared" si="18"/>
        <v>-0.30742011631559407</v>
      </c>
      <c r="K97" s="184">
        <v>7.1824853228962819</v>
      </c>
      <c r="L97" s="185">
        <f t="shared" ref="L97:L109" si="19">IFERROR(K97-I97,"-")</f>
        <v>3.0228019857037047E-2</v>
      </c>
      <c r="M97" s="184">
        <v>7.124313186813187</v>
      </c>
      <c r="N97" s="185">
        <f>IFERROR(M97-K97,"-")</f>
        <v>-5.8172136083094905E-2</v>
      </c>
      <c r="O97" s="185">
        <f>IFERROR(M97-C97,"-")</f>
        <v>-0.4542635366857013</v>
      </c>
    </row>
    <row r="98" spans="2:15" x14ac:dyDescent="0.25">
      <c r="B98" s="114" t="s">
        <v>73</v>
      </c>
      <c r="C98" s="184">
        <v>7.4897458369851009</v>
      </c>
      <c r="D98" s="185">
        <v>-0.4347413865739691</v>
      </c>
      <c r="E98" s="184">
        <v>7.4531813865147196</v>
      </c>
      <c r="F98" s="185">
        <f t="shared" si="18"/>
        <v>-3.656445047038126E-2</v>
      </c>
      <c r="G98" s="184">
        <v>5.3148734177215191</v>
      </c>
      <c r="H98" s="185">
        <f t="shared" si="18"/>
        <v>-2.1383079687932005</v>
      </c>
      <c r="I98" s="184">
        <v>6.7112960161371662</v>
      </c>
      <c r="J98" s="185">
        <f t="shared" si="18"/>
        <v>1.3964225984156471</v>
      </c>
      <c r="K98" s="184">
        <v>6.8844282238442824</v>
      </c>
      <c r="L98" s="185">
        <f t="shared" si="19"/>
        <v>0.17313220770711624</v>
      </c>
      <c r="M98" s="184">
        <v>6.5791147627882323</v>
      </c>
      <c r="N98" s="185">
        <f t="shared" ref="N98:N108" si="20">IFERROR(M98-K98,"-")</f>
        <v>-0.30531346105605017</v>
      </c>
      <c r="O98" s="185">
        <f t="shared" ref="O98:O108" si="21">IFERROR(M98-C98,"-")</f>
        <v>-0.91063107419686862</v>
      </c>
    </row>
    <row r="99" spans="2:15" x14ac:dyDescent="0.25">
      <c r="B99" s="114" t="s">
        <v>75</v>
      </c>
      <c r="C99" s="184">
        <v>6.5500383141762448</v>
      </c>
      <c r="D99" s="185">
        <v>-1.4272419695431386</v>
      </c>
      <c r="E99" s="184">
        <v>8.57847866419295</v>
      </c>
      <c r="F99" s="185">
        <f t="shared" si="18"/>
        <v>2.0284403500167052</v>
      </c>
      <c r="G99" s="184">
        <v>4.8379487179487182</v>
      </c>
      <c r="H99" s="185">
        <f t="shared" si="18"/>
        <v>-3.7405299462442319</v>
      </c>
      <c r="I99" s="184">
        <v>6.1686800894854583</v>
      </c>
      <c r="J99" s="185">
        <f t="shared" si="18"/>
        <v>1.3307313715367401</v>
      </c>
      <c r="K99" s="184">
        <v>6.7464559609574719</v>
      </c>
      <c r="L99" s="185">
        <f t="shared" si="19"/>
        <v>0.57777587147201359</v>
      </c>
      <c r="M99" s="184">
        <v>5.9644093882262412</v>
      </c>
      <c r="N99" s="185">
        <f t="shared" si="20"/>
        <v>-0.78204657273123068</v>
      </c>
      <c r="O99" s="185">
        <f t="shared" si="21"/>
        <v>-0.5856289259500036</v>
      </c>
    </row>
    <row r="100" spans="2:15" x14ac:dyDescent="0.25">
      <c r="B100" s="114" t="s">
        <v>77</v>
      </c>
      <c r="C100" s="184">
        <v>6.2675255778704058</v>
      </c>
      <c r="D100" s="185">
        <v>-2.9144625274821854</v>
      </c>
      <c r="E100" s="184" t="s">
        <v>238</v>
      </c>
      <c r="F100" s="185" t="str">
        <f t="shared" si="18"/>
        <v>-</v>
      </c>
      <c r="G100" s="184">
        <v>4.4596036585365857</v>
      </c>
      <c r="H100" s="185" t="str">
        <f t="shared" si="18"/>
        <v>-</v>
      </c>
      <c r="I100" s="184">
        <v>5.7547217325610678</v>
      </c>
      <c r="J100" s="185">
        <f t="shared" si="18"/>
        <v>1.2951180740244821</v>
      </c>
      <c r="K100" s="184">
        <v>5.8959537572254339</v>
      </c>
      <c r="L100" s="185">
        <f t="shared" si="19"/>
        <v>0.14123202466436613</v>
      </c>
      <c r="M100" s="184">
        <v>6.3570083400591875</v>
      </c>
      <c r="N100" s="185">
        <f t="shared" si="20"/>
        <v>0.46105458283375356</v>
      </c>
      <c r="O100" s="185">
        <f t="shared" si="21"/>
        <v>8.9482762188781706E-2</v>
      </c>
    </row>
    <row r="101" spans="2:15" x14ac:dyDescent="0.25">
      <c r="B101" s="114" t="s">
        <v>79</v>
      </c>
      <c r="C101" s="184">
        <v>6.9465270121278939</v>
      </c>
      <c r="D101" s="185">
        <v>-0.6693662014449604</v>
      </c>
      <c r="E101" s="184" t="s">
        <v>238</v>
      </c>
      <c r="F101" s="185" t="str">
        <f t="shared" si="18"/>
        <v>-</v>
      </c>
      <c r="G101" s="184">
        <v>3.953896103896104</v>
      </c>
      <c r="H101" s="185" t="str">
        <f t="shared" si="18"/>
        <v>-</v>
      </c>
      <c r="I101" s="184">
        <v>5.3110938712179987</v>
      </c>
      <c r="J101" s="185">
        <f t="shared" si="18"/>
        <v>1.3571977673218947</v>
      </c>
      <c r="K101" s="184">
        <v>5.6957466625271653</v>
      </c>
      <c r="L101" s="185">
        <f t="shared" si="19"/>
        <v>0.38465279130916663</v>
      </c>
      <c r="M101" s="184">
        <v>5.5242591135588777</v>
      </c>
      <c r="N101" s="185">
        <f t="shared" si="20"/>
        <v>-0.17148754896828766</v>
      </c>
      <c r="O101" s="185">
        <f t="shared" si="21"/>
        <v>-1.4222678985690163</v>
      </c>
    </row>
    <row r="102" spans="2:15" x14ac:dyDescent="0.25">
      <c r="B102" s="114" t="s">
        <v>81</v>
      </c>
      <c r="C102" s="184">
        <v>5.7093219041787844</v>
      </c>
      <c r="D102" s="185">
        <v>-4.3398471183100362E-2</v>
      </c>
      <c r="E102" s="184" t="s">
        <v>238</v>
      </c>
      <c r="F102" s="185" t="str">
        <f t="shared" si="18"/>
        <v>-</v>
      </c>
      <c r="G102" s="184">
        <v>4.488826815642458</v>
      </c>
      <c r="H102" s="185" t="str">
        <f t="shared" si="18"/>
        <v>-</v>
      </c>
      <c r="I102" s="184">
        <v>5.3068219633943432</v>
      </c>
      <c r="J102" s="185">
        <f t="shared" si="18"/>
        <v>0.8179951477518852</v>
      </c>
      <c r="K102" s="184">
        <v>5.7669104204753197</v>
      </c>
      <c r="L102" s="185">
        <f t="shared" si="19"/>
        <v>0.46008845708097645</v>
      </c>
      <c r="M102" s="184">
        <v>5.5762331838565027</v>
      </c>
      <c r="N102" s="185">
        <f t="shared" si="20"/>
        <v>-0.19067723661881697</v>
      </c>
      <c r="O102" s="185">
        <f t="shared" si="21"/>
        <v>-0.1330887203222817</v>
      </c>
    </row>
    <row r="103" spans="2:15" x14ac:dyDescent="0.25">
      <c r="B103" s="114" t="s">
        <v>83</v>
      </c>
      <c r="C103" s="184">
        <v>6.2988267770876467</v>
      </c>
      <c r="D103" s="185">
        <v>-1.1271207757311235</v>
      </c>
      <c r="E103" s="184" t="s">
        <v>238</v>
      </c>
      <c r="F103" s="185" t="str">
        <f t="shared" si="18"/>
        <v>-</v>
      </c>
      <c r="G103" s="184">
        <v>6.0620796689084324</v>
      </c>
      <c r="H103" s="185" t="str">
        <f t="shared" si="18"/>
        <v>-</v>
      </c>
      <c r="I103" s="184">
        <v>5.2538919413919416</v>
      </c>
      <c r="J103" s="185">
        <f t="shared" si="18"/>
        <v>-0.80818772751649082</v>
      </c>
      <c r="K103" s="184">
        <v>6.5770280327462167</v>
      </c>
      <c r="L103" s="185">
        <f t="shared" si="19"/>
        <v>1.3231360913542751</v>
      </c>
      <c r="M103" s="184">
        <v>6.1647193585337918</v>
      </c>
      <c r="N103" s="185">
        <f t="shared" si="20"/>
        <v>-0.4123086742124249</v>
      </c>
      <c r="O103" s="185">
        <f t="shared" si="21"/>
        <v>-0.13410741855385488</v>
      </c>
    </row>
    <row r="104" spans="2:15" x14ac:dyDescent="0.25">
      <c r="B104" s="114" t="s">
        <v>85</v>
      </c>
      <c r="C104" s="184">
        <v>7.3121898263027294</v>
      </c>
      <c r="D104" s="185">
        <v>-0.20813394635255822</v>
      </c>
      <c r="E104" s="184">
        <v>4.7885487528344672</v>
      </c>
      <c r="F104" s="185">
        <f t="shared" si="18"/>
        <v>-2.5236410734682622</v>
      </c>
      <c r="G104" s="184">
        <v>6.3088786994581074</v>
      </c>
      <c r="H104" s="185">
        <f t="shared" si="18"/>
        <v>1.5203299466236402</v>
      </c>
      <c r="I104" s="184">
        <v>6.5515267175572518</v>
      </c>
      <c r="J104" s="185">
        <f t="shared" si="18"/>
        <v>0.24264801809914438</v>
      </c>
      <c r="K104" s="184">
        <v>6.1520376175548588</v>
      </c>
      <c r="L104" s="185">
        <f t="shared" si="19"/>
        <v>-0.39948910000239302</v>
      </c>
      <c r="M104" s="184">
        <v>6.5305823209049016</v>
      </c>
      <c r="N104" s="185">
        <f t="shared" si="20"/>
        <v>0.37854470335004287</v>
      </c>
      <c r="O104" s="185">
        <f t="shared" si="21"/>
        <v>-0.78160750539782775</v>
      </c>
    </row>
    <row r="105" spans="2:15" x14ac:dyDescent="0.25">
      <c r="B105" s="114" t="s">
        <v>87</v>
      </c>
      <c r="C105" s="184">
        <v>7.3084817970565457</v>
      </c>
      <c r="D105" s="185">
        <v>1.3442491070848899</v>
      </c>
      <c r="E105" s="184">
        <v>4.0127551020408161</v>
      </c>
      <c r="F105" s="185">
        <f t="shared" si="18"/>
        <v>-3.2957266950157296</v>
      </c>
      <c r="G105" s="184">
        <v>5.477022058823529</v>
      </c>
      <c r="H105" s="185">
        <f t="shared" si="18"/>
        <v>1.4642669567827129</v>
      </c>
      <c r="I105" s="184">
        <v>5.9750933997509339</v>
      </c>
      <c r="J105" s="185">
        <f t="shared" si="18"/>
        <v>0.4980713409274049</v>
      </c>
      <c r="K105" s="184">
        <v>6.0209015361369929</v>
      </c>
      <c r="L105" s="185">
        <f t="shared" si="19"/>
        <v>4.5808136386058962E-2</v>
      </c>
      <c r="M105" s="184">
        <v>5.9559572301425661</v>
      </c>
      <c r="N105" s="185">
        <f t="shared" si="20"/>
        <v>-6.4944305994426799E-2</v>
      </c>
      <c r="O105" s="185">
        <f t="shared" si="21"/>
        <v>-1.3525245669139796</v>
      </c>
    </row>
    <row r="106" spans="2:15" x14ac:dyDescent="0.25">
      <c r="B106" s="114" t="s">
        <v>89</v>
      </c>
      <c r="C106" s="184">
        <v>6.6057184483700597</v>
      </c>
      <c r="D106" s="185">
        <v>-0.3082678709429949</v>
      </c>
      <c r="E106" s="184">
        <v>4.2004830917874392</v>
      </c>
      <c r="F106" s="185">
        <f t="shared" si="18"/>
        <v>-2.4052353565826206</v>
      </c>
      <c r="G106" s="184">
        <v>5.7539817974971559</v>
      </c>
      <c r="H106" s="185">
        <f t="shared" si="18"/>
        <v>1.5534987057097167</v>
      </c>
      <c r="I106" s="184">
        <v>6.4300360210584646</v>
      </c>
      <c r="J106" s="185">
        <f t="shared" si="18"/>
        <v>0.67605422356130873</v>
      </c>
      <c r="K106" s="184">
        <v>6.1241917502787064</v>
      </c>
      <c r="L106" s="185">
        <f t="shared" si="19"/>
        <v>-0.30584427077975818</v>
      </c>
      <c r="M106" s="184">
        <v>5.8792705931670506</v>
      </c>
      <c r="N106" s="185">
        <f t="shared" si="20"/>
        <v>-0.24492115711165585</v>
      </c>
      <c r="O106" s="185">
        <f t="shared" si="21"/>
        <v>-0.72644785520300914</v>
      </c>
    </row>
    <row r="107" spans="2:15" x14ac:dyDescent="0.25">
      <c r="B107" s="114" t="s">
        <v>91</v>
      </c>
      <c r="C107" s="184">
        <v>7.1381128096995257</v>
      </c>
      <c r="D107" s="185">
        <v>0.61864728676979919</v>
      </c>
      <c r="E107" s="184">
        <v>7.1730038022813689</v>
      </c>
      <c r="F107" s="185">
        <f t="shared" si="18"/>
        <v>3.489099258184325E-2</v>
      </c>
      <c r="G107" s="184">
        <v>6.8810650887573965</v>
      </c>
      <c r="H107" s="185">
        <f t="shared" si="18"/>
        <v>-0.29193871352397238</v>
      </c>
      <c r="I107" s="184">
        <v>6.2824596328245965</v>
      </c>
      <c r="J107" s="185">
        <f t="shared" si="18"/>
        <v>-0.59860545593280001</v>
      </c>
      <c r="K107" s="184">
        <v>6.8906399235912126</v>
      </c>
      <c r="L107" s="185">
        <f t="shared" si="19"/>
        <v>0.60818029076661606</v>
      </c>
      <c r="M107" s="184" t="s">
        <v>238</v>
      </c>
      <c r="N107" s="185" t="str">
        <f t="shared" si="20"/>
        <v>-</v>
      </c>
      <c r="O107" s="185" t="str">
        <f t="shared" si="21"/>
        <v>-</v>
      </c>
    </row>
    <row r="108" spans="2:15" x14ac:dyDescent="0.25">
      <c r="B108" s="114" t="s">
        <v>93</v>
      </c>
      <c r="C108" s="184">
        <v>6.5982877839973657</v>
      </c>
      <c r="D108" s="185">
        <v>0.1174198032122078</v>
      </c>
      <c r="E108" s="184">
        <v>5.5751479289940828</v>
      </c>
      <c r="F108" s="185">
        <f t="shared" si="18"/>
        <v>-1.0231398550032829</v>
      </c>
      <c r="G108" s="184">
        <v>6.1369528001956466</v>
      </c>
      <c r="H108" s="185">
        <f t="shared" si="18"/>
        <v>0.56180487120156375</v>
      </c>
      <c r="I108" s="184">
        <v>6.2551784927280742</v>
      </c>
      <c r="J108" s="185">
        <f t="shared" si="18"/>
        <v>0.11822569253242765</v>
      </c>
      <c r="K108" s="184">
        <v>6.5660091047040972</v>
      </c>
      <c r="L108" s="185">
        <f t="shared" si="19"/>
        <v>0.31083061197602291</v>
      </c>
      <c r="M108" s="184" t="s">
        <v>238</v>
      </c>
      <c r="N108" s="185" t="str">
        <f t="shared" si="20"/>
        <v>-</v>
      </c>
      <c r="O108" s="185" t="str">
        <f t="shared" si="21"/>
        <v>-</v>
      </c>
    </row>
    <row r="109" spans="2:15" ht="15.75" x14ac:dyDescent="0.25">
      <c r="B109" s="117" t="s">
        <v>30</v>
      </c>
      <c r="C109" s="186">
        <v>6.775992184292126</v>
      </c>
      <c r="D109" s="187">
        <v>-0.54830112636430872</v>
      </c>
      <c r="E109" s="186">
        <v>7.0010211375472275</v>
      </c>
      <c r="F109" s="187">
        <f t="shared" si="18"/>
        <v>0.22502895325510153</v>
      </c>
      <c r="G109" s="186">
        <v>5.7489897289105913</v>
      </c>
      <c r="H109" s="187">
        <f t="shared" si="18"/>
        <v>-1.2520314086366362</v>
      </c>
      <c r="I109" s="186">
        <v>6.1223728147711647</v>
      </c>
      <c r="J109" s="187">
        <f t="shared" si="18"/>
        <v>0.37338308586057334</v>
      </c>
      <c r="K109" s="186">
        <v>6.3953136352627755</v>
      </c>
      <c r="L109" s="187">
        <f t="shared" si="19"/>
        <v>0.27294082049161084</v>
      </c>
      <c r="M109" s="186">
        <v>6.1753991720875225</v>
      </c>
      <c r="N109" s="187">
        <v>-0.14967997484354001</v>
      </c>
      <c r="O109" s="187">
        <v>-0.58391923367510845</v>
      </c>
    </row>
    <row r="110" spans="2:15" ht="6" customHeight="1" x14ac:dyDescent="0.25"/>
    <row r="111" spans="2:15" x14ac:dyDescent="0.25">
      <c r="B111" s="105" t="s">
        <v>55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F2A3-E91D-4921-8D47-127D98B2A545}">
  <sheetPr>
    <tabColor rgb="FF7030A0"/>
  </sheetPr>
  <dimension ref="A4:A24"/>
  <sheetViews>
    <sheetView showGridLines="0" workbookViewId="0">
      <selection activeCell="N27" sqref="N27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1A43-8B07-4656-BBA3-D3BA957EC75F}">
  <sheetPr>
    <tabColor rgb="FFAC75D5"/>
  </sheetPr>
  <dimension ref="A1:AD114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9"/>
      <c r="D1" s="192" t="s">
        <v>150</v>
      </c>
    </row>
    <row r="2" spans="1:17" ht="18.75" x14ac:dyDescent="0.3">
      <c r="D2" s="192" t="s">
        <v>151</v>
      </c>
    </row>
    <row r="4" spans="1:17" ht="48.75" customHeight="1" thickBot="1" x14ac:dyDescent="0.3">
      <c r="B4" s="270" t="s">
        <v>311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Q4" s="1" t="s">
        <v>152</v>
      </c>
    </row>
    <row r="5" spans="1:17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Q5" s="1" t="s">
        <v>153</v>
      </c>
    </row>
    <row r="6" spans="1:17" ht="22.5" thickTop="1" thickBot="1" x14ac:dyDescent="0.3">
      <c r="B6" s="109"/>
      <c r="C6" s="292" t="s">
        <v>154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7" ht="22.5" thickTop="1" thickBot="1" x14ac:dyDescent="0.3">
      <c r="B7" s="109"/>
      <c r="C7" s="295">
        <v>2019</v>
      </c>
      <c r="D7" s="296"/>
      <c r="E7" s="297" t="s">
        <v>287</v>
      </c>
      <c r="F7" s="296"/>
      <c r="G7" s="297" t="s">
        <v>288</v>
      </c>
      <c r="H7" s="296"/>
      <c r="I7" s="297" t="s">
        <v>289</v>
      </c>
      <c r="J7" s="296"/>
      <c r="K7" s="297">
        <v>2023</v>
      </c>
      <c r="L7" s="296"/>
      <c r="M7" s="297">
        <v>2024</v>
      </c>
      <c r="N7" s="298"/>
      <c r="O7" s="299"/>
    </row>
    <row r="8" spans="1:17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7" x14ac:dyDescent="0.25">
      <c r="A9" s="1" t="s">
        <v>70</v>
      </c>
      <c r="B9" s="114" t="s">
        <v>71</v>
      </c>
      <c r="C9" s="193">
        <v>0.7319</v>
      </c>
      <c r="D9" s="116">
        <v>-0.1308633178957368</v>
      </c>
      <c r="E9" s="193">
        <v>0.7387999999999999</v>
      </c>
      <c r="F9" s="116">
        <f t="shared" ref="F9:L21" si="0">IFERROR(E9/C9-1,"-")</f>
        <v>9.42751742041259E-3</v>
      </c>
      <c r="G9" s="193">
        <v>0.22309999999999999</v>
      </c>
      <c r="H9" s="116">
        <f t="shared" si="0"/>
        <v>-0.6980238224147266</v>
      </c>
      <c r="I9" s="193">
        <v>0.57789999999999997</v>
      </c>
      <c r="J9" s="116">
        <f t="shared" si="0"/>
        <v>1.5903182429403855</v>
      </c>
      <c r="K9" s="193">
        <v>0.82430000000000003</v>
      </c>
      <c r="L9" s="116">
        <f t="shared" si="0"/>
        <v>0.42637134452327397</v>
      </c>
      <c r="M9" s="193">
        <v>0.872</v>
      </c>
      <c r="N9" s="116">
        <f t="shared" ref="N9:N14" si="1">IFERROR(M9/K9-1,"-")</f>
        <v>5.7867281329613052E-2</v>
      </c>
      <c r="O9" s="116">
        <f>IFERROR(M9/C9-1,"-")</f>
        <v>0.19141959284055199</v>
      </c>
    </row>
    <row r="10" spans="1:17" x14ac:dyDescent="0.25">
      <c r="A10" s="1" t="s">
        <v>72</v>
      </c>
      <c r="B10" s="114" t="s">
        <v>73</v>
      </c>
      <c r="C10" s="193">
        <v>0.75069999999999992</v>
      </c>
      <c r="D10" s="116">
        <v>-0.11107164002368275</v>
      </c>
      <c r="E10" s="193">
        <v>0.82779999999999998</v>
      </c>
      <c r="F10" s="116">
        <f t="shared" si="0"/>
        <v>0.10270414280005347</v>
      </c>
      <c r="G10" s="193">
        <v>0.2339</v>
      </c>
      <c r="H10" s="116">
        <f t="shared" si="0"/>
        <v>-0.71744382701135545</v>
      </c>
      <c r="I10" s="193">
        <v>0.78700000000000003</v>
      </c>
      <c r="J10" s="116">
        <f t="shared" si="0"/>
        <v>2.3646857631466442</v>
      </c>
      <c r="K10" s="193">
        <v>0.87060000000000004</v>
      </c>
      <c r="L10" s="116">
        <f t="shared" si="0"/>
        <v>0.10622617534942824</v>
      </c>
      <c r="M10" s="193">
        <v>0.89639999999999997</v>
      </c>
      <c r="N10" s="116">
        <f t="shared" si="1"/>
        <v>2.9634734665747731E-2</v>
      </c>
      <c r="O10" s="116">
        <f t="shared" ref="O10:O14" si="2">IFERROR(M10/C10-1,"-")</f>
        <v>0.19408552018116443</v>
      </c>
    </row>
    <row r="11" spans="1:17" x14ac:dyDescent="0.25">
      <c r="A11" s="1" t="s">
        <v>74</v>
      </c>
      <c r="B11" s="114" t="s">
        <v>75</v>
      </c>
      <c r="C11" s="193">
        <v>0.72499999999999998</v>
      </c>
      <c r="D11" s="116">
        <v>-0.10427477143563135</v>
      </c>
      <c r="E11" s="193">
        <v>0.36729999999999996</v>
      </c>
      <c r="F11" s="116">
        <f t="shared" si="0"/>
        <v>-0.49337931034482763</v>
      </c>
      <c r="G11" s="193">
        <v>0.25269999999999998</v>
      </c>
      <c r="H11" s="116">
        <f t="shared" si="0"/>
        <v>-0.31200653416825486</v>
      </c>
      <c r="I11" s="193">
        <v>0.74909999999999999</v>
      </c>
      <c r="J11" s="116">
        <f t="shared" si="0"/>
        <v>1.9643846458250893</v>
      </c>
      <c r="K11" s="193">
        <v>0.73480000000000001</v>
      </c>
      <c r="L11" s="116">
        <f t="shared" si="0"/>
        <v>-1.9089574155653377E-2</v>
      </c>
      <c r="M11" s="193">
        <v>0.88939999999999997</v>
      </c>
      <c r="N11" s="116">
        <f t="shared" si="1"/>
        <v>0.21039738704409361</v>
      </c>
      <c r="O11" s="116">
        <f t="shared" si="2"/>
        <v>0.22675862068965524</v>
      </c>
    </row>
    <row r="12" spans="1:17" x14ac:dyDescent="0.25">
      <c r="A12" s="1" t="s">
        <v>76</v>
      </c>
      <c r="B12" s="114" t="s">
        <v>77</v>
      </c>
      <c r="C12" s="193">
        <v>0.68720000000000003</v>
      </c>
      <c r="D12" s="116">
        <v>-7.5349838536060254E-2</v>
      </c>
      <c r="E12" s="193">
        <v>0</v>
      </c>
      <c r="F12" s="116">
        <f t="shared" si="0"/>
        <v>-1</v>
      </c>
      <c r="G12" s="193">
        <v>0.2611</v>
      </c>
      <c r="H12" s="116" t="str">
        <f t="shared" si="0"/>
        <v>-</v>
      </c>
      <c r="I12" s="193">
        <v>0.79280000000000006</v>
      </c>
      <c r="J12" s="116">
        <f t="shared" si="0"/>
        <v>2.0363845270011494</v>
      </c>
      <c r="K12" s="193">
        <v>0.78159999999999996</v>
      </c>
      <c r="L12" s="116">
        <f t="shared" si="0"/>
        <v>-1.4127144298688332E-2</v>
      </c>
      <c r="M12" s="193">
        <v>0.80359999999999998</v>
      </c>
      <c r="N12" s="116">
        <f t="shared" si="1"/>
        <v>2.814738996929389E-2</v>
      </c>
      <c r="O12" s="116">
        <f t="shared" si="2"/>
        <v>0.16938300349243307</v>
      </c>
    </row>
    <row r="13" spans="1:17" x14ac:dyDescent="0.25">
      <c r="A13" s="1" t="s">
        <v>78</v>
      </c>
      <c r="B13" s="114" t="s">
        <v>79</v>
      </c>
      <c r="C13" s="193">
        <v>0.60509999999999997</v>
      </c>
      <c r="D13" s="116">
        <v>-0.22293566200077064</v>
      </c>
      <c r="E13" s="193">
        <v>0</v>
      </c>
      <c r="F13" s="116">
        <f t="shared" si="0"/>
        <v>-1</v>
      </c>
      <c r="G13" s="193">
        <v>0.27500000000000002</v>
      </c>
      <c r="H13" s="116" t="str">
        <f t="shared" si="0"/>
        <v>-</v>
      </c>
      <c r="I13" s="193">
        <v>0.63340000000000007</v>
      </c>
      <c r="J13" s="116">
        <f t="shared" si="0"/>
        <v>1.3032727272727271</v>
      </c>
      <c r="K13" s="193">
        <v>0.73349999999999993</v>
      </c>
      <c r="L13" s="116">
        <f t="shared" si="0"/>
        <v>0.15803599621092501</v>
      </c>
      <c r="M13" s="193">
        <v>0.80420000000000003</v>
      </c>
      <c r="N13" s="116">
        <f t="shared" si="1"/>
        <v>9.6387184730743147E-2</v>
      </c>
      <c r="O13" s="116">
        <f t="shared" si="2"/>
        <v>0.32903652288877883</v>
      </c>
    </row>
    <row r="14" spans="1:17" x14ac:dyDescent="0.25">
      <c r="A14" s="1" t="s">
        <v>80</v>
      </c>
      <c r="B14" s="114" t="s">
        <v>81</v>
      </c>
      <c r="C14" s="193">
        <v>0.70519999999999994</v>
      </c>
      <c r="D14" s="116">
        <v>-0.12701163654369896</v>
      </c>
      <c r="E14" s="193">
        <v>0</v>
      </c>
      <c r="F14" s="116">
        <f t="shared" si="0"/>
        <v>-1</v>
      </c>
      <c r="G14" s="193">
        <v>0.20440000000000003</v>
      </c>
      <c r="H14" s="116" t="str">
        <f t="shared" si="0"/>
        <v>-</v>
      </c>
      <c r="I14" s="193">
        <v>0.6873999999999999</v>
      </c>
      <c r="J14" s="116">
        <f t="shared" si="0"/>
        <v>2.363013698630136</v>
      </c>
      <c r="K14" s="193">
        <v>0.76780000000000004</v>
      </c>
      <c r="L14" s="116">
        <f t="shared" si="0"/>
        <v>0.11696246726796655</v>
      </c>
      <c r="M14" s="193">
        <v>0.81640000000000001</v>
      </c>
      <c r="N14" s="116">
        <f t="shared" si="1"/>
        <v>6.3297733784839716E-2</v>
      </c>
      <c r="O14" s="116">
        <f t="shared" si="2"/>
        <v>0.15768576290414082</v>
      </c>
    </row>
    <row r="15" spans="1:17" x14ac:dyDescent="0.25">
      <c r="A15" s="1" t="s">
        <v>82</v>
      </c>
      <c r="B15" s="114" t="s">
        <v>83</v>
      </c>
      <c r="C15" s="193">
        <v>0.84950000000000003</v>
      </c>
      <c r="D15" s="116">
        <v>-4.7859224389150357E-2</v>
      </c>
      <c r="E15" s="193">
        <v>0</v>
      </c>
      <c r="F15" s="116">
        <f t="shared" si="0"/>
        <v>-1</v>
      </c>
      <c r="G15" s="193">
        <v>0.39960000000000001</v>
      </c>
      <c r="H15" s="116" t="str">
        <f t="shared" si="0"/>
        <v>-</v>
      </c>
      <c r="I15" s="193">
        <v>0.80249999999999999</v>
      </c>
      <c r="J15" s="116">
        <f t="shared" si="0"/>
        <v>1.008258258258258</v>
      </c>
      <c r="K15" s="193">
        <v>0.83689999999999998</v>
      </c>
      <c r="L15" s="116">
        <f t="shared" si="0"/>
        <v>4.2866043613707161E-2</v>
      </c>
      <c r="M15" s="193">
        <v>0.87379999999999991</v>
      </c>
      <c r="N15" s="116">
        <f>IFERROR(M15/K15-1,"-")</f>
        <v>4.4091289281873447E-2</v>
      </c>
      <c r="O15" s="116">
        <f>IFERROR(M15/C15-1,"-")</f>
        <v>2.8605061801059373E-2</v>
      </c>
    </row>
    <row r="16" spans="1:17" x14ac:dyDescent="0.25">
      <c r="A16" s="1" t="s">
        <v>84</v>
      </c>
      <c r="B16" s="114" t="s">
        <v>85</v>
      </c>
      <c r="C16" s="193">
        <v>0.85140000000000005</v>
      </c>
      <c r="D16" s="116">
        <v>-0.16093426628560159</v>
      </c>
      <c r="E16" s="193">
        <v>0.43909999999999999</v>
      </c>
      <c r="F16" s="116">
        <f t="shared" si="0"/>
        <v>-0.48426121681935641</v>
      </c>
      <c r="G16" s="193">
        <v>0.62039999999999995</v>
      </c>
      <c r="H16" s="116">
        <f t="shared" si="0"/>
        <v>0.41289000227738559</v>
      </c>
      <c r="I16" s="193">
        <v>0.89769999999999994</v>
      </c>
      <c r="J16" s="116">
        <f t="shared" si="0"/>
        <v>0.44696969696969702</v>
      </c>
      <c r="K16" s="193">
        <v>0.91459999999999997</v>
      </c>
      <c r="L16" s="116">
        <f t="shared" si="0"/>
        <v>1.8825888381419187E-2</v>
      </c>
      <c r="M16" s="193">
        <v>0.90269999999999995</v>
      </c>
      <c r="N16" s="116">
        <f>IFERROR(M16/K16-1,"-")</f>
        <v>-1.3011152416356864E-2</v>
      </c>
      <c r="O16" s="116">
        <f>IFERROR(M16/C16-1,"-")</f>
        <v>6.0253699788583415E-2</v>
      </c>
    </row>
    <row r="17" spans="1:30" x14ac:dyDescent="0.25">
      <c r="A17" s="1" t="s">
        <v>86</v>
      </c>
      <c r="B17" s="114" t="s">
        <v>87</v>
      </c>
      <c r="C17" s="193">
        <v>0.79400000000000004</v>
      </c>
      <c r="D17" s="116">
        <v>-6.3126843657817067E-2</v>
      </c>
      <c r="E17" s="193">
        <v>0.20370000000000002</v>
      </c>
      <c r="F17" s="116">
        <f t="shared" si="0"/>
        <v>-0.74345088161209061</v>
      </c>
      <c r="G17" s="193">
        <v>0.5484</v>
      </c>
      <c r="H17" s="116">
        <f t="shared" si="0"/>
        <v>1.6921944035346095</v>
      </c>
      <c r="I17" s="193">
        <v>0.70709999999999995</v>
      </c>
      <c r="J17" s="116">
        <f t="shared" si="0"/>
        <v>0.2893873085339167</v>
      </c>
      <c r="K17" s="193">
        <v>0.78359999999999996</v>
      </c>
      <c r="L17" s="116">
        <f t="shared" si="0"/>
        <v>0.10818837505303347</v>
      </c>
      <c r="M17" s="193">
        <v>0.75800000000000001</v>
      </c>
      <c r="N17" s="116">
        <f t="shared" ref="N17:N20" si="3">IFERROR(M17/K17-1,"-")</f>
        <v>-3.2669729453802865E-2</v>
      </c>
      <c r="O17" s="116">
        <f t="shared" ref="O17:O20" si="4">IFERROR(M17/C17-1,"-")</f>
        <v>-4.534005037783384E-2</v>
      </c>
    </row>
    <row r="18" spans="1:30" x14ac:dyDescent="0.25">
      <c r="A18" s="1" t="s">
        <v>88</v>
      </c>
      <c r="B18" s="114" t="s">
        <v>89</v>
      </c>
      <c r="C18" s="193">
        <v>0.75609999999999999</v>
      </c>
      <c r="D18" s="116">
        <v>-5.6526079361118087E-2</v>
      </c>
      <c r="E18" s="193">
        <v>0.20949999999999999</v>
      </c>
      <c r="F18" s="116">
        <f t="shared" si="0"/>
        <v>-0.72292024864435922</v>
      </c>
      <c r="G18" s="193">
        <v>0.69010000000000005</v>
      </c>
      <c r="H18" s="116">
        <f t="shared" si="0"/>
        <v>2.2940334128878286</v>
      </c>
      <c r="I18" s="193">
        <v>0.77500000000000002</v>
      </c>
      <c r="J18" s="116">
        <f t="shared" si="0"/>
        <v>0.12302564845674535</v>
      </c>
      <c r="K18" s="193">
        <v>0.85840000000000005</v>
      </c>
      <c r="L18" s="116">
        <f t="shared" si="0"/>
        <v>0.10761290322580641</v>
      </c>
      <c r="M18" s="193">
        <v>0.89359999999999995</v>
      </c>
      <c r="N18" s="116">
        <f t="shared" si="3"/>
        <v>4.1006523765144243E-2</v>
      </c>
      <c r="O18" s="116">
        <f t="shared" si="4"/>
        <v>0.18185425208305772</v>
      </c>
      <c r="AC18" s="194"/>
    </row>
    <row r="19" spans="1:30" x14ac:dyDescent="0.25">
      <c r="A19" s="1" t="s">
        <v>90</v>
      </c>
      <c r="B19" s="114" t="s">
        <v>91</v>
      </c>
      <c r="C19" s="193">
        <v>0.70299999999999996</v>
      </c>
      <c r="D19" s="116">
        <v>-2.279677509035305E-2</v>
      </c>
      <c r="E19" s="193">
        <v>0.27260000000000001</v>
      </c>
      <c r="F19" s="116">
        <f t="shared" si="0"/>
        <v>-0.61223328591749637</v>
      </c>
      <c r="G19" s="193">
        <v>0.71479999999999999</v>
      </c>
      <c r="H19" s="116">
        <f t="shared" si="0"/>
        <v>1.6221570066030813</v>
      </c>
      <c r="I19" s="193">
        <v>0.79510000000000003</v>
      </c>
      <c r="J19" s="116">
        <f t="shared" si="0"/>
        <v>0.11233911583659761</v>
      </c>
      <c r="K19" s="193">
        <v>0.85420000000000007</v>
      </c>
      <c r="L19" s="116">
        <f t="shared" si="0"/>
        <v>7.4330272921645069E-2</v>
      </c>
      <c r="M19" s="193" t="s">
        <v>238</v>
      </c>
      <c r="N19" s="116" t="str">
        <f t="shared" si="3"/>
        <v>-</v>
      </c>
      <c r="O19" s="116" t="str">
        <f t="shared" si="4"/>
        <v>-</v>
      </c>
      <c r="AC19" s="194"/>
      <c r="AD19" s="194"/>
    </row>
    <row r="20" spans="1:30" x14ac:dyDescent="0.25">
      <c r="A20" s="1" t="s">
        <v>92</v>
      </c>
      <c r="B20" s="114" t="s">
        <v>93</v>
      </c>
      <c r="C20" s="193">
        <v>0.69980000000000009</v>
      </c>
      <c r="D20" s="116">
        <v>-3.7678767876787478E-2</v>
      </c>
      <c r="E20" s="193">
        <v>0.2797</v>
      </c>
      <c r="F20" s="116">
        <f t="shared" si="0"/>
        <v>-0.60031437553586742</v>
      </c>
      <c r="G20" s="193">
        <v>0.61990000000000001</v>
      </c>
      <c r="H20" s="116">
        <f t="shared" si="0"/>
        <v>1.2163031819806935</v>
      </c>
      <c r="I20" s="193">
        <v>0.78520000000000001</v>
      </c>
      <c r="J20" s="116">
        <f t="shared" si="0"/>
        <v>0.26665591224391028</v>
      </c>
      <c r="K20" s="193">
        <v>0.79709999999999992</v>
      </c>
      <c r="L20" s="116">
        <f t="shared" si="0"/>
        <v>1.5155374426897517E-2</v>
      </c>
      <c r="M20" s="193" t="s">
        <v>238</v>
      </c>
      <c r="N20" s="116" t="str">
        <f t="shared" si="3"/>
        <v>-</v>
      </c>
      <c r="O20" s="116" t="str">
        <f t="shared" si="4"/>
        <v>-</v>
      </c>
      <c r="P20" s="122"/>
    </row>
    <row r="21" spans="1:30" ht="15.75" x14ac:dyDescent="0.25">
      <c r="A21" s="1" t="s">
        <v>0</v>
      </c>
      <c r="B21" s="117" t="s">
        <v>30</v>
      </c>
      <c r="C21" s="195">
        <v>0.73831679821858165</v>
      </c>
      <c r="D21" s="119">
        <v>-9.7756482768002639E-2</v>
      </c>
      <c r="E21" s="195">
        <v>0.49125694136118242</v>
      </c>
      <c r="F21" s="119">
        <f t="shared" si="0"/>
        <v>-0.33462581029377603</v>
      </c>
      <c r="G21" s="195">
        <v>0.48201408869433904</v>
      </c>
      <c r="H21" s="119">
        <f t="shared" si="0"/>
        <v>-1.881470140906949E-2</v>
      </c>
      <c r="I21" s="195">
        <v>0.74892677369097149</v>
      </c>
      <c r="J21" s="119">
        <f t="shared" si="0"/>
        <v>0.5537445714909186</v>
      </c>
      <c r="K21" s="195">
        <v>0.81331329152256404</v>
      </c>
      <c r="L21" s="119">
        <f t="shared" si="0"/>
        <v>8.5971713248110149E-2</v>
      </c>
      <c r="M21" s="195" t="s">
        <v>238</v>
      </c>
      <c r="N21" s="119" t="s">
        <v>238</v>
      </c>
      <c r="O21" s="119" t="s">
        <v>238</v>
      </c>
      <c r="P21" s="307"/>
    </row>
    <row r="22" spans="1:30" ht="6" customHeight="1" x14ac:dyDescent="0.25">
      <c r="P22" s="307"/>
    </row>
    <row r="23" spans="1:30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96"/>
      <c r="P23" s="307"/>
    </row>
    <row r="24" spans="1:30" x14ac:dyDescent="0.25">
      <c r="C24" s="197"/>
      <c r="K24" s="197"/>
      <c r="M24" s="197"/>
      <c r="N24" s="116"/>
      <c r="O24" s="197"/>
      <c r="P24" s="307"/>
    </row>
    <row r="26" spans="1:30" ht="21.75" customHeight="1" thickBot="1" x14ac:dyDescent="0.3">
      <c r="B26" s="270" t="s">
        <v>312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Q26" s="1" t="s">
        <v>155</v>
      </c>
    </row>
    <row r="27" spans="1:30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Q27" s="1" t="s">
        <v>156</v>
      </c>
    </row>
    <row r="28" spans="1:30" ht="22.5" thickTop="1" thickBot="1" x14ac:dyDescent="0.3">
      <c r="B28" s="109"/>
      <c r="C28" s="292" t="s">
        <v>60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30" ht="22.5" thickTop="1" thickBot="1" x14ac:dyDescent="0.3">
      <c r="B29" s="109"/>
      <c r="C29" s="295">
        <v>2019</v>
      </c>
      <c r="D29" s="296"/>
      <c r="E29" s="297" t="s">
        <v>287</v>
      </c>
      <c r="F29" s="296"/>
      <c r="G29" s="297" t="s">
        <v>288</v>
      </c>
      <c r="H29" s="296"/>
      <c r="I29" s="297" t="s">
        <v>289</v>
      </c>
      <c r="J29" s="296"/>
      <c r="K29" s="297">
        <v>2023</v>
      </c>
      <c r="L29" s="296"/>
      <c r="M29" s="297">
        <v>2024</v>
      </c>
      <c r="N29" s="298"/>
      <c r="O29" s="299"/>
    </row>
    <row r="30" spans="1:30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30" x14ac:dyDescent="0.25">
      <c r="B31" s="114" t="s">
        <v>71</v>
      </c>
      <c r="C31" s="193">
        <v>0.8387</v>
      </c>
      <c r="D31" s="116"/>
      <c r="E31" s="193">
        <v>0.8327</v>
      </c>
      <c r="F31" s="116">
        <f t="shared" ref="F31:J43" si="5">IFERROR(E31/C31-1,"-")</f>
        <v>-7.1539286991773032E-3</v>
      </c>
      <c r="G31" s="193">
        <v>0.32579999999999998</v>
      </c>
      <c r="H31" s="116">
        <f t="shared" si="5"/>
        <v>-0.60874264440975145</v>
      </c>
      <c r="I31" s="193">
        <v>0.61520000000000008</v>
      </c>
      <c r="J31" s="116">
        <f t="shared" si="5"/>
        <v>0.88827501534683884</v>
      </c>
      <c r="K31" s="193">
        <v>0.91280000000000006</v>
      </c>
      <c r="L31" s="116">
        <f t="shared" ref="L31:L43" si="6">IFERROR(K31/I31-1,"-")</f>
        <v>0.48374512353706112</v>
      </c>
      <c r="M31" s="193">
        <v>0.96530000000000005</v>
      </c>
      <c r="N31" s="116">
        <f t="shared" ref="N31:N39" si="7">IFERROR(M31/K31-1,"-")</f>
        <v>5.7515337423312829E-2</v>
      </c>
      <c r="O31" s="116">
        <f>IFERROR(M31/C31-1,"-")</f>
        <v>0.1509478955526411</v>
      </c>
    </row>
    <row r="32" spans="1:30" x14ac:dyDescent="0.25">
      <c r="B32" s="114" t="s">
        <v>73</v>
      </c>
      <c r="C32" s="193">
        <v>0.82120000000000004</v>
      </c>
      <c r="D32" s="116"/>
      <c r="E32" s="193">
        <v>0.9698</v>
      </c>
      <c r="F32" s="116">
        <f t="shared" si="5"/>
        <v>0.18095470043838269</v>
      </c>
      <c r="G32" s="193">
        <v>0.40229999999999999</v>
      </c>
      <c r="H32" s="116">
        <f t="shared" si="5"/>
        <v>-0.58517220045370177</v>
      </c>
      <c r="I32" s="193">
        <v>0.86180000000000012</v>
      </c>
      <c r="J32" s="116">
        <f t="shared" si="5"/>
        <v>1.1421824509072835</v>
      </c>
      <c r="K32" s="193">
        <v>0.96200000000000008</v>
      </c>
      <c r="L32" s="116">
        <f t="shared" si="6"/>
        <v>0.11626827570201903</v>
      </c>
      <c r="M32" s="193">
        <v>1.0661</v>
      </c>
      <c r="N32" s="116">
        <f t="shared" si="7"/>
        <v>0.10821205821205826</v>
      </c>
      <c r="O32" s="116">
        <f t="shared" ref="O32:O39" si="8">IFERROR(M32/C32-1,"-")</f>
        <v>0.29822211397954224</v>
      </c>
    </row>
    <row r="33" spans="2:17" x14ac:dyDescent="0.25">
      <c r="B33" s="114" t="s">
        <v>75</v>
      </c>
      <c r="C33" s="193">
        <v>0.81459999999999999</v>
      </c>
      <c r="D33" s="116"/>
      <c r="E33" s="193">
        <v>0.39979999999999999</v>
      </c>
      <c r="F33" s="116">
        <f t="shared" si="5"/>
        <v>-0.50920697274736071</v>
      </c>
      <c r="G33" s="193">
        <v>0.41789999999999999</v>
      </c>
      <c r="H33" s="116">
        <f t="shared" si="5"/>
        <v>4.5272636318159032E-2</v>
      </c>
      <c r="I33" s="193">
        <v>0.8236</v>
      </c>
      <c r="J33" s="116">
        <f t="shared" si="5"/>
        <v>0.97080641301746828</v>
      </c>
      <c r="K33" s="193">
        <v>0.7944</v>
      </c>
      <c r="L33" s="116">
        <f t="shared" si="6"/>
        <v>-3.5454103933948544E-2</v>
      </c>
      <c r="M33" s="193">
        <v>0.98959999999999992</v>
      </c>
      <c r="N33" s="116">
        <f t="shared" si="7"/>
        <v>0.2457200402819737</v>
      </c>
      <c r="O33" s="116">
        <f t="shared" si="8"/>
        <v>0.21482936410508224</v>
      </c>
    </row>
    <row r="34" spans="2:17" x14ac:dyDescent="0.25">
      <c r="B34" s="114" t="s">
        <v>77</v>
      </c>
      <c r="C34" s="193">
        <v>0.81810000000000005</v>
      </c>
      <c r="D34" s="116"/>
      <c r="E34" s="193">
        <v>0</v>
      </c>
      <c r="F34" s="116">
        <f t="shared" si="5"/>
        <v>-1</v>
      </c>
      <c r="G34" s="193">
        <v>0.40389999999999998</v>
      </c>
      <c r="H34" s="116" t="str">
        <f t="shared" si="5"/>
        <v>-</v>
      </c>
      <c r="I34" s="193">
        <v>0.90949999999999998</v>
      </c>
      <c r="J34" s="116">
        <f t="shared" si="5"/>
        <v>1.2517949987620698</v>
      </c>
      <c r="K34" s="193">
        <v>0.88819999999999988</v>
      </c>
      <c r="L34" s="116">
        <f t="shared" si="6"/>
        <v>-2.3419461242440986E-2</v>
      </c>
      <c r="M34" s="193">
        <v>0.91859999999999997</v>
      </c>
      <c r="N34" s="116">
        <f t="shared" si="7"/>
        <v>3.4226525557307097E-2</v>
      </c>
      <c r="O34" s="116">
        <f t="shared" si="8"/>
        <v>0.12284561789512272</v>
      </c>
    </row>
    <row r="35" spans="2:17" x14ac:dyDescent="0.25">
      <c r="B35" s="114" t="s">
        <v>79</v>
      </c>
      <c r="C35" s="193">
        <v>0.75599999999999989</v>
      </c>
      <c r="D35" s="116"/>
      <c r="E35" s="193">
        <v>0</v>
      </c>
      <c r="F35" s="116">
        <f t="shared" si="5"/>
        <v>-1</v>
      </c>
      <c r="G35" s="193">
        <v>0.43189999999999995</v>
      </c>
      <c r="H35" s="116" t="str">
        <f t="shared" si="5"/>
        <v>-</v>
      </c>
      <c r="I35" s="193">
        <v>0.76180000000000003</v>
      </c>
      <c r="J35" s="116">
        <f t="shared" si="5"/>
        <v>0.76383422088446418</v>
      </c>
      <c r="K35" s="193">
        <v>0.872</v>
      </c>
      <c r="L35" s="116">
        <f t="shared" si="6"/>
        <v>0.14465739039117875</v>
      </c>
      <c r="M35" s="193">
        <v>0.94200000000000006</v>
      </c>
      <c r="N35" s="116">
        <f t="shared" si="7"/>
        <v>8.0275229357798183E-2</v>
      </c>
      <c r="O35" s="116">
        <f t="shared" si="8"/>
        <v>0.24603174603174627</v>
      </c>
    </row>
    <row r="36" spans="2:17" x14ac:dyDescent="0.25">
      <c r="B36" s="114" t="s">
        <v>81</v>
      </c>
      <c r="C36" s="193">
        <v>0.81430000000000002</v>
      </c>
      <c r="D36" s="116"/>
      <c r="E36" s="193">
        <v>0</v>
      </c>
      <c r="F36" s="116">
        <f t="shared" si="5"/>
        <v>-1</v>
      </c>
      <c r="G36" s="193">
        <v>0.26039999999999996</v>
      </c>
      <c r="H36" s="116" t="str">
        <f t="shared" si="5"/>
        <v>-</v>
      </c>
      <c r="I36" s="193">
        <v>0.81559999999999999</v>
      </c>
      <c r="J36" s="116">
        <f t="shared" si="5"/>
        <v>2.1321044546851002</v>
      </c>
      <c r="K36" s="193">
        <v>0.9104000000000001</v>
      </c>
      <c r="L36" s="116">
        <f t="shared" si="6"/>
        <v>0.11623344776851408</v>
      </c>
      <c r="M36" s="193">
        <v>0.96189999999999998</v>
      </c>
      <c r="N36" s="116">
        <f t="shared" si="7"/>
        <v>5.656854130052702E-2</v>
      </c>
      <c r="O36" s="116">
        <f t="shared" si="8"/>
        <v>0.18125997789512449</v>
      </c>
    </row>
    <row r="37" spans="2:17" x14ac:dyDescent="0.25">
      <c r="B37" s="114" t="s">
        <v>83</v>
      </c>
      <c r="C37" s="193">
        <v>0.92040000000000011</v>
      </c>
      <c r="D37" s="116"/>
      <c r="E37" s="193">
        <v>0</v>
      </c>
      <c r="F37" s="116">
        <f t="shared" si="5"/>
        <v>-1</v>
      </c>
      <c r="G37" s="193">
        <v>0.4869</v>
      </c>
      <c r="H37" s="116" t="str">
        <f t="shared" si="5"/>
        <v>-</v>
      </c>
      <c r="I37" s="193">
        <v>0.92709999999999992</v>
      </c>
      <c r="J37" s="116">
        <f t="shared" si="5"/>
        <v>0.90408708153624961</v>
      </c>
      <c r="K37" s="193">
        <v>0.94920000000000004</v>
      </c>
      <c r="L37" s="116">
        <f t="shared" si="6"/>
        <v>2.3837773702944709E-2</v>
      </c>
      <c r="M37" s="193">
        <v>0.99629999999999996</v>
      </c>
      <c r="N37" s="116">
        <f t="shared" si="7"/>
        <v>4.9620733249051696E-2</v>
      </c>
      <c r="O37" s="116">
        <f t="shared" si="8"/>
        <v>8.2464146023467855E-2</v>
      </c>
    </row>
    <row r="38" spans="2:17" x14ac:dyDescent="0.25">
      <c r="B38" s="114" t="s">
        <v>85</v>
      </c>
      <c r="C38" s="193">
        <v>0.97860000000000003</v>
      </c>
      <c r="D38" s="116"/>
      <c r="E38" s="193">
        <v>0.52979999999999994</v>
      </c>
      <c r="F38" s="116">
        <f t="shared" si="5"/>
        <v>-0.45861434702636428</v>
      </c>
      <c r="G38" s="193">
        <v>0.78590000000000004</v>
      </c>
      <c r="H38" s="116">
        <f t="shared" si="5"/>
        <v>0.48338995847489641</v>
      </c>
      <c r="I38" s="193">
        <v>1.0247999999999999</v>
      </c>
      <c r="J38" s="116">
        <f t="shared" si="5"/>
        <v>0.30398269499936359</v>
      </c>
      <c r="K38" s="193">
        <v>1.0207999999999999</v>
      </c>
      <c r="L38" s="116">
        <f t="shared" si="6"/>
        <v>-3.9032006245121043E-3</v>
      </c>
      <c r="M38" s="193">
        <v>1.0063</v>
      </c>
      <c r="N38" s="116">
        <f t="shared" si="7"/>
        <v>-1.4204545454545414E-2</v>
      </c>
      <c r="O38" s="116">
        <f t="shared" si="8"/>
        <v>2.8305742898017572E-2</v>
      </c>
    </row>
    <row r="39" spans="2:17" x14ac:dyDescent="0.25">
      <c r="B39" s="114" t="s">
        <v>87</v>
      </c>
      <c r="C39" s="193">
        <v>0.94879999999999998</v>
      </c>
      <c r="D39" s="116"/>
      <c r="E39" s="193">
        <v>0.25850000000000001</v>
      </c>
      <c r="F39" s="116">
        <f t="shared" si="5"/>
        <v>-0.7275505902192243</v>
      </c>
      <c r="G39" s="193">
        <v>0.68519999999999992</v>
      </c>
      <c r="H39" s="116">
        <f t="shared" si="5"/>
        <v>1.6506769825918757</v>
      </c>
      <c r="I39" s="193">
        <v>0.81950000000000001</v>
      </c>
      <c r="J39" s="116">
        <f t="shared" si="5"/>
        <v>0.19600116754232366</v>
      </c>
      <c r="K39" s="193">
        <v>0.88959999999999995</v>
      </c>
      <c r="L39" s="116">
        <f t="shared" si="6"/>
        <v>8.5539963392312401E-2</v>
      </c>
      <c r="M39" s="193">
        <v>0.85860000000000003</v>
      </c>
      <c r="N39" s="116">
        <f t="shared" si="7"/>
        <v>-3.484712230215814E-2</v>
      </c>
      <c r="O39" s="116">
        <f t="shared" si="8"/>
        <v>-9.5067453625632292E-2</v>
      </c>
    </row>
    <row r="40" spans="2:17" x14ac:dyDescent="0.25">
      <c r="B40" s="114" t="s">
        <v>89</v>
      </c>
      <c r="C40" s="193">
        <v>0.90969999999999995</v>
      </c>
      <c r="D40" s="116"/>
      <c r="E40" s="193">
        <v>0.28689999999999999</v>
      </c>
      <c r="F40" s="116">
        <f t="shared" si="5"/>
        <v>-0.68462130372650321</v>
      </c>
      <c r="G40" s="193">
        <v>0.79390000000000005</v>
      </c>
      <c r="H40" s="116">
        <f t="shared" si="5"/>
        <v>1.7671662600209137</v>
      </c>
      <c r="I40" s="193">
        <v>0.8881</v>
      </c>
      <c r="J40" s="116">
        <f t="shared" si="5"/>
        <v>0.11865474241088281</v>
      </c>
      <c r="K40" s="193">
        <v>0.97180000000000011</v>
      </c>
      <c r="L40" s="116">
        <f t="shared" si="6"/>
        <v>9.424614345231408E-2</v>
      </c>
      <c r="M40" s="193">
        <v>1.0153000000000001</v>
      </c>
      <c r="N40" s="116">
        <f>IFERROR(M40/K40-1,"-")</f>
        <v>4.4762296768882548E-2</v>
      </c>
      <c r="O40" s="116">
        <f>IFERROR(M40/C40-1,"-")</f>
        <v>0.11608222490931097</v>
      </c>
    </row>
    <row r="41" spans="2:17" x14ac:dyDescent="0.25">
      <c r="B41" s="114" t="s">
        <v>91</v>
      </c>
      <c r="C41" s="193">
        <v>0.78599999999999992</v>
      </c>
      <c r="D41" s="116"/>
      <c r="E41" s="193">
        <v>0.38200000000000001</v>
      </c>
      <c r="F41" s="116">
        <f t="shared" si="5"/>
        <v>-0.51399491094147576</v>
      </c>
      <c r="G41" s="193">
        <v>0.8012999999999999</v>
      </c>
      <c r="H41" s="116">
        <f t="shared" si="5"/>
        <v>1.0976439790575911</v>
      </c>
      <c r="I41" s="193">
        <v>0.87360000000000004</v>
      </c>
      <c r="J41" s="116">
        <f t="shared" si="5"/>
        <v>9.0228378884313232E-2</v>
      </c>
      <c r="K41" s="193">
        <v>0.95010000000000006</v>
      </c>
      <c r="L41" s="116">
        <f t="shared" si="6"/>
        <v>8.7568681318681341E-2</v>
      </c>
      <c r="M41" s="193" t="s">
        <v>238</v>
      </c>
      <c r="N41" s="116" t="str">
        <f>IFERROR(M41/K41-1,"-")</f>
        <v>-</v>
      </c>
      <c r="O41" s="116" t="str">
        <f>IFERROR(M41/C41-1,"-")</f>
        <v>-</v>
      </c>
    </row>
    <row r="42" spans="2:17" x14ac:dyDescent="0.25">
      <c r="B42" s="114" t="s">
        <v>93</v>
      </c>
      <c r="C42" s="193">
        <v>0.79469999999999996</v>
      </c>
      <c r="D42" s="116"/>
      <c r="E42" s="193">
        <v>0.39159999999999995</v>
      </c>
      <c r="F42" s="116">
        <f t="shared" si="5"/>
        <v>-0.50723543475525368</v>
      </c>
      <c r="G42" s="193">
        <v>0.66610000000000003</v>
      </c>
      <c r="H42" s="116">
        <f t="shared" si="5"/>
        <v>0.70097037793667027</v>
      </c>
      <c r="I42" s="193">
        <v>0.86670000000000003</v>
      </c>
      <c r="J42" s="116">
        <f t="shared" si="5"/>
        <v>0.30115598258519749</v>
      </c>
      <c r="K42" s="193">
        <v>0.87</v>
      </c>
      <c r="L42" s="116">
        <f t="shared" si="6"/>
        <v>3.8075458636206427E-3</v>
      </c>
      <c r="M42" s="193" t="s">
        <v>238</v>
      </c>
      <c r="N42" s="116" t="str">
        <f>IFERROR(M42/K42-1,"-")</f>
        <v>-</v>
      </c>
      <c r="O42" s="116" t="str">
        <f>IFERROR(M42/C42-1,"-")</f>
        <v>-</v>
      </c>
    </row>
    <row r="43" spans="2:17" ht="15.75" x14ac:dyDescent="0.25">
      <c r="B43" s="117" t="s">
        <v>30</v>
      </c>
      <c r="C43" s="195">
        <v>0.85041836356904854</v>
      </c>
      <c r="D43" s="119"/>
      <c r="E43" s="198">
        <v>0.58674350442618195</v>
      </c>
      <c r="F43" s="119">
        <f t="shared" si="5"/>
        <v>-0.3100531108433171</v>
      </c>
      <c r="G43" s="198">
        <v>0.61734478770601819</v>
      </c>
      <c r="H43" s="119">
        <f t="shared" si="5"/>
        <v>5.215444746979081E-2</v>
      </c>
      <c r="I43" s="195">
        <v>0.84878834356712252</v>
      </c>
      <c r="J43" s="119">
        <f t="shared" si="5"/>
        <v>0.3749016116603523</v>
      </c>
      <c r="K43" s="195">
        <v>0.9159504223366709</v>
      </c>
      <c r="L43" s="119">
        <f t="shared" si="6"/>
        <v>7.9127004133082934E-2</v>
      </c>
      <c r="M43" s="195" t="s">
        <v>238</v>
      </c>
      <c r="N43" s="119" t="s">
        <v>238</v>
      </c>
      <c r="O43" s="119" t="s">
        <v>238</v>
      </c>
    </row>
    <row r="44" spans="2:17" ht="6" customHeight="1" x14ac:dyDescent="0.25"/>
    <row r="45" spans="2:17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7" x14ac:dyDescent="0.25">
      <c r="C46" s="197"/>
      <c r="K46" s="197"/>
      <c r="L46" s="197"/>
    </row>
    <row r="48" spans="2:17" ht="21.75" customHeight="1" thickBot="1" x14ac:dyDescent="0.3">
      <c r="B48" s="270" t="s">
        <v>313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Q48" s="1" t="s">
        <v>157</v>
      </c>
    </row>
    <row r="49" spans="2:17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Q49" s="1" t="s">
        <v>158</v>
      </c>
    </row>
    <row r="50" spans="2:17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2:17" ht="22.5" thickTop="1" thickBot="1" x14ac:dyDescent="0.3">
      <c r="B51" s="109"/>
      <c r="C51" s="295">
        <v>2019</v>
      </c>
      <c r="D51" s="296"/>
      <c r="E51" s="297" t="s">
        <v>287</v>
      </c>
      <c r="F51" s="296"/>
      <c r="G51" s="297" t="s">
        <v>288</v>
      </c>
      <c r="H51" s="296"/>
      <c r="I51" s="297" t="s">
        <v>289</v>
      </c>
      <c r="J51" s="296"/>
      <c r="K51" s="297">
        <v>2023</v>
      </c>
      <c r="L51" s="296"/>
      <c r="M51" s="297">
        <v>2024</v>
      </c>
      <c r="N51" s="298"/>
      <c r="O51" s="299"/>
    </row>
    <row r="52" spans="2:17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2:17" x14ac:dyDescent="0.25">
      <c r="B53" s="114" t="s">
        <v>71</v>
      </c>
      <c r="C53" s="193">
        <v>0.9637</v>
      </c>
      <c r="D53" s="116"/>
      <c r="E53" s="193">
        <v>0</v>
      </c>
      <c r="F53" s="116">
        <f t="shared" ref="F53:J65" si="9">IFERROR(E53/C53-1,"-")</f>
        <v>-1</v>
      </c>
      <c r="G53" s="193">
        <v>0</v>
      </c>
      <c r="H53" s="116" t="str">
        <f t="shared" si="9"/>
        <v>-</v>
      </c>
      <c r="I53" s="193">
        <v>0.63919999999999999</v>
      </c>
      <c r="J53" s="116" t="str">
        <f t="shared" si="9"/>
        <v>-</v>
      </c>
      <c r="K53" s="193">
        <v>0.98719999999999997</v>
      </c>
      <c r="L53" s="116">
        <f t="shared" ref="L53:L65" si="10">IFERROR(K53/I53-1,"-")</f>
        <v>0.54443053817271592</v>
      </c>
      <c r="M53" s="193">
        <v>0.99319999999999997</v>
      </c>
      <c r="N53" s="116">
        <f t="shared" ref="N53:N61" si="11">IFERROR(M53/K53-1,"-")</f>
        <v>6.0777957860616016E-3</v>
      </c>
      <c r="O53" s="116">
        <f>IFERROR(M53/C53-1,"-")</f>
        <v>3.0611186053751238E-2</v>
      </c>
    </row>
    <row r="54" spans="2:17" x14ac:dyDescent="0.25">
      <c r="B54" s="114" t="s">
        <v>73</v>
      </c>
      <c r="C54" s="193">
        <v>0.96040000000000003</v>
      </c>
      <c r="D54" s="116"/>
      <c r="E54" s="193">
        <v>0</v>
      </c>
      <c r="F54" s="116">
        <f t="shared" si="9"/>
        <v>-1</v>
      </c>
      <c r="G54" s="193">
        <v>0</v>
      </c>
      <c r="H54" s="116" t="str">
        <f t="shared" si="9"/>
        <v>-</v>
      </c>
      <c r="I54" s="193">
        <v>0.87879999999999991</v>
      </c>
      <c r="J54" s="116" t="str">
        <f t="shared" si="9"/>
        <v>-</v>
      </c>
      <c r="K54" s="193">
        <v>1.0593000000000001</v>
      </c>
      <c r="L54" s="116">
        <f t="shared" si="10"/>
        <v>0.20539371870732848</v>
      </c>
      <c r="M54" s="193">
        <v>1.1003000000000001</v>
      </c>
      <c r="N54" s="116">
        <f t="shared" si="11"/>
        <v>3.8704805059945224E-2</v>
      </c>
      <c r="O54" s="116">
        <f t="shared" ref="O54:O61" si="12">IFERROR(M54/C54-1,"-")</f>
        <v>0.14566847147022077</v>
      </c>
    </row>
    <row r="55" spans="2:17" x14ac:dyDescent="0.25">
      <c r="B55" s="114" t="s">
        <v>75</v>
      </c>
      <c r="C55" s="193">
        <v>0.9294</v>
      </c>
      <c r="D55" s="116"/>
      <c r="E55" s="193">
        <v>0</v>
      </c>
      <c r="F55" s="116">
        <f t="shared" si="9"/>
        <v>-1</v>
      </c>
      <c r="G55" s="193">
        <v>0</v>
      </c>
      <c r="H55" s="116" t="str">
        <f t="shared" si="9"/>
        <v>-</v>
      </c>
      <c r="I55" s="193">
        <v>0.81900000000000006</v>
      </c>
      <c r="J55" s="116" t="str">
        <f t="shared" si="9"/>
        <v>-</v>
      </c>
      <c r="K55" s="193">
        <v>0.84499999999999997</v>
      </c>
      <c r="L55" s="116">
        <f t="shared" si="10"/>
        <v>3.1746031746031633E-2</v>
      </c>
      <c r="M55" s="193">
        <v>1.0183</v>
      </c>
      <c r="N55" s="116">
        <f t="shared" si="11"/>
        <v>0.20508875739644972</v>
      </c>
      <c r="O55" s="116">
        <f t="shared" si="12"/>
        <v>9.5653109533031966E-2</v>
      </c>
    </row>
    <row r="56" spans="2:17" x14ac:dyDescent="0.25">
      <c r="B56" s="114" t="s">
        <v>77</v>
      </c>
      <c r="C56" s="193">
        <v>0.9274</v>
      </c>
      <c r="D56" s="116"/>
      <c r="E56" s="193">
        <v>0</v>
      </c>
      <c r="F56" s="116">
        <f t="shared" si="9"/>
        <v>-1</v>
      </c>
      <c r="G56" s="193">
        <v>0</v>
      </c>
      <c r="H56" s="116" t="str">
        <f t="shared" si="9"/>
        <v>-</v>
      </c>
      <c r="I56" s="193">
        <v>0.94669999999999999</v>
      </c>
      <c r="J56" s="116" t="str">
        <f t="shared" si="9"/>
        <v>-</v>
      </c>
      <c r="K56" s="193">
        <v>0.95319999999999994</v>
      </c>
      <c r="L56" s="116">
        <f t="shared" si="10"/>
        <v>6.8659554241048415E-3</v>
      </c>
      <c r="M56" s="193">
        <v>0.96579999999999999</v>
      </c>
      <c r="N56" s="116">
        <f t="shared" si="11"/>
        <v>1.3218631976500195E-2</v>
      </c>
      <c r="O56" s="116">
        <f t="shared" si="12"/>
        <v>4.1406081518222893E-2</v>
      </c>
    </row>
    <row r="57" spans="2:17" x14ac:dyDescent="0.25">
      <c r="B57" s="114" t="s">
        <v>79</v>
      </c>
      <c r="C57" s="193">
        <v>0.83099999999999996</v>
      </c>
      <c r="D57" s="116"/>
      <c r="E57" s="193">
        <v>0</v>
      </c>
      <c r="F57" s="116">
        <f t="shared" si="9"/>
        <v>-1</v>
      </c>
      <c r="G57" s="193">
        <v>0</v>
      </c>
      <c r="H57" s="116" t="str">
        <f t="shared" si="9"/>
        <v>-</v>
      </c>
      <c r="I57" s="193">
        <v>0.74309999999999998</v>
      </c>
      <c r="J57" s="116" t="str">
        <f t="shared" si="9"/>
        <v>-</v>
      </c>
      <c r="K57" s="193">
        <v>0.89180000000000004</v>
      </c>
      <c r="L57" s="116">
        <f t="shared" si="10"/>
        <v>0.2001076571120981</v>
      </c>
      <c r="M57" s="193">
        <v>0.94340000000000002</v>
      </c>
      <c r="N57" s="116">
        <f t="shared" si="11"/>
        <v>5.786050684009858E-2</v>
      </c>
      <c r="O57" s="116">
        <f t="shared" si="12"/>
        <v>0.13525872442839959</v>
      </c>
    </row>
    <row r="58" spans="2:17" x14ac:dyDescent="0.25">
      <c r="B58" s="114" t="s">
        <v>81</v>
      </c>
      <c r="C58" s="193">
        <v>0.81469999999999998</v>
      </c>
      <c r="D58" s="116"/>
      <c r="E58" s="193">
        <v>0</v>
      </c>
      <c r="F58" s="116">
        <f t="shared" si="9"/>
        <v>-1</v>
      </c>
      <c r="G58" s="193">
        <v>0</v>
      </c>
      <c r="H58" s="116" t="str">
        <f t="shared" si="9"/>
        <v>-</v>
      </c>
      <c r="I58" s="193">
        <v>0.79879999999999995</v>
      </c>
      <c r="J58" s="116" t="str">
        <f t="shared" si="9"/>
        <v>-</v>
      </c>
      <c r="K58" s="193">
        <v>0.95090000000000008</v>
      </c>
      <c r="L58" s="116">
        <f t="shared" si="10"/>
        <v>0.19041061592388608</v>
      </c>
      <c r="M58" s="193">
        <v>0.95669999999999999</v>
      </c>
      <c r="N58" s="116">
        <f t="shared" si="11"/>
        <v>6.0994846987063589E-3</v>
      </c>
      <c r="O58" s="116">
        <f t="shared" si="12"/>
        <v>0.17429728734503502</v>
      </c>
    </row>
    <row r="59" spans="2:17" x14ac:dyDescent="0.25">
      <c r="B59" s="114" t="s">
        <v>83</v>
      </c>
      <c r="C59" s="193">
        <v>0.94430000000000003</v>
      </c>
      <c r="D59" s="116"/>
      <c r="E59" s="193">
        <v>0</v>
      </c>
      <c r="F59" s="116">
        <f t="shared" si="9"/>
        <v>-1</v>
      </c>
      <c r="G59" s="193">
        <v>0</v>
      </c>
      <c r="H59" s="116" t="str">
        <f t="shared" si="9"/>
        <v>-</v>
      </c>
      <c r="I59" s="193">
        <v>0.93409999999999993</v>
      </c>
      <c r="J59" s="116" t="str">
        <f t="shared" si="9"/>
        <v>-</v>
      </c>
      <c r="K59" s="193">
        <v>0.96950000000000003</v>
      </c>
      <c r="L59" s="116">
        <f t="shared" si="10"/>
        <v>3.7897441387431785E-2</v>
      </c>
      <c r="M59" s="193">
        <v>1.0078</v>
      </c>
      <c r="N59" s="116">
        <f t="shared" si="11"/>
        <v>3.9504899432697194E-2</v>
      </c>
      <c r="O59" s="116">
        <f t="shared" si="12"/>
        <v>6.7245578735571243E-2</v>
      </c>
    </row>
    <row r="60" spans="2:17" x14ac:dyDescent="0.25">
      <c r="B60" s="114" t="s">
        <v>85</v>
      </c>
      <c r="C60" s="193">
        <v>1.0129999999999999</v>
      </c>
      <c r="D60" s="116"/>
      <c r="E60" s="193">
        <v>0</v>
      </c>
      <c r="F60" s="116">
        <f t="shared" si="9"/>
        <v>-1</v>
      </c>
      <c r="G60" s="193">
        <v>0</v>
      </c>
      <c r="H60" s="116" t="str">
        <f t="shared" si="9"/>
        <v>-</v>
      </c>
      <c r="I60" s="193">
        <v>1.0628</v>
      </c>
      <c r="J60" s="116" t="str">
        <f t="shared" si="9"/>
        <v>-</v>
      </c>
      <c r="K60" s="193">
        <v>1.0537000000000001</v>
      </c>
      <c r="L60" s="116">
        <f t="shared" si="10"/>
        <v>-8.5622882950695534E-3</v>
      </c>
      <c r="M60" s="193">
        <v>1.0227999999999999</v>
      </c>
      <c r="N60" s="116">
        <f t="shared" si="11"/>
        <v>-2.9325234886590223E-2</v>
      </c>
      <c r="O60" s="116">
        <f t="shared" si="12"/>
        <v>9.6742349457059618E-3</v>
      </c>
    </row>
    <row r="61" spans="2:17" x14ac:dyDescent="0.25">
      <c r="B61" s="114" t="s">
        <v>87</v>
      </c>
      <c r="C61" s="193">
        <v>0.96090000000000009</v>
      </c>
      <c r="D61" s="116"/>
      <c r="E61" s="193">
        <v>0</v>
      </c>
      <c r="F61" s="116">
        <f t="shared" si="9"/>
        <v>-1</v>
      </c>
      <c r="G61" s="193">
        <v>0</v>
      </c>
      <c r="H61" s="116" t="str">
        <f t="shared" si="9"/>
        <v>-</v>
      </c>
      <c r="I61" s="193">
        <v>0.8284999999999999</v>
      </c>
      <c r="J61" s="116" t="str">
        <f t="shared" si="9"/>
        <v>-</v>
      </c>
      <c r="K61" s="193">
        <v>0.89219999999999999</v>
      </c>
      <c r="L61" s="116">
        <f t="shared" si="10"/>
        <v>7.6885938442969426E-2</v>
      </c>
      <c r="M61" s="193">
        <v>0.87370000000000003</v>
      </c>
      <c r="N61" s="116">
        <f t="shared" si="11"/>
        <v>-2.0735261152208029E-2</v>
      </c>
      <c r="O61" s="116">
        <f t="shared" si="12"/>
        <v>-9.0748256842543507E-2</v>
      </c>
    </row>
    <row r="62" spans="2:17" x14ac:dyDescent="0.25">
      <c r="B62" s="114" t="s">
        <v>89</v>
      </c>
      <c r="C62" s="193">
        <v>0.93049999999999999</v>
      </c>
      <c r="D62" s="116"/>
      <c r="E62" s="193">
        <v>0</v>
      </c>
      <c r="F62" s="116">
        <f t="shared" si="9"/>
        <v>-1</v>
      </c>
      <c r="G62" s="193">
        <v>0</v>
      </c>
      <c r="H62" s="116" t="str">
        <f t="shared" si="9"/>
        <v>-</v>
      </c>
      <c r="I62" s="193">
        <v>0.91280000000000006</v>
      </c>
      <c r="J62" s="116" t="str">
        <f t="shared" si="9"/>
        <v>-</v>
      </c>
      <c r="K62" s="193">
        <v>1.0177</v>
      </c>
      <c r="L62" s="116">
        <f t="shared" si="10"/>
        <v>0.11492112182296221</v>
      </c>
      <c r="M62" s="193">
        <v>1.0761000000000001</v>
      </c>
      <c r="N62" s="116">
        <f>IFERROR(M62/K62-1,"-")</f>
        <v>5.7384297926697414E-2</v>
      </c>
      <c r="O62" s="116">
        <f>IFERROR(M62/C62-1,"-")</f>
        <v>0.1564750134336379</v>
      </c>
    </row>
    <row r="63" spans="2:17" x14ac:dyDescent="0.25">
      <c r="B63" s="114" t="s">
        <v>91</v>
      </c>
      <c r="C63" s="193">
        <v>0.77079999999999993</v>
      </c>
      <c r="D63" s="116"/>
      <c r="E63" s="193">
        <v>0</v>
      </c>
      <c r="F63" s="116">
        <f t="shared" si="9"/>
        <v>-1</v>
      </c>
      <c r="G63" s="193">
        <v>0</v>
      </c>
      <c r="H63" s="116" t="str">
        <f t="shared" si="9"/>
        <v>-</v>
      </c>
      <c r="I63" s="193">
        <v>0.89829999999999999</v>
      </c>
      <c r="J63" s="116" t="str">
        <f t="shared" si="9"/>
        <v>-</v>
      </c>
      <c r="K63" s="193">
        <v>0.9998999999999999</v>
      </c>
      <c r="L63" s="116">
        <f t="shared" si="10"/>
        <v>0.11310252699543577</v>
      </c>
      <c r="M63" s="193" t="s">
        <v>238</v>
      </c>
      <c r="N63" s="116" t="str">
        <f>IFERROR(M63/K63-1,"-")</f>
        <v>-</v>
      </c>
      <c r="O63" s="116" t="str">
        <f>IFERROR(M63/C63-1,"-")</f>
        <v>-</v>
      </c>
    </row>
    <row r="64" spans="2:17" x14ac:dyDescent="0.25">
      <c r="B64" s="114" t="s">
        <v>93</v>
      </c>
      <c r="C64" s="193">
        <v>0.78900000000000003</v>
      </c>
      <c r="D64" s="116"/>
      <c r="E64" s="193">
        <v>0</v>
      </c>
      <c r="F64" s="116">
        <f t="shared" si="9"/>
        <v>-1</v>
      </c>
      <c r="G64" s="193">
        <v>0</v>
      </c>
      <c r="H64" s="116" t="str">
        <f t="shared" si="9"/>
        <v>-</v>
      </c>
      <c r="I64" s="193">
        <v>0.88780000000000003</v>
      </c>
      <c r="J64" s="116" t="str">
        <f t="shared" si="9"/>
        <v>-</v>
      </c>
      <c r="K64" s="193">
        <v>0.90180000000000005</v>
      </c>
      <c r="L64" s="116">
        <f t="shared" si="10"/>
        <v>1.5769317413832029E-2</v>
      </c>
      <c r="M64" s="193" t="s">
        <v>238</v>
      </c>
      <c r="N64" s="116" t="str">
        <f>IFERROR(M64/K64-1,"-")</f>
        <v>-</v>
      </c>
      <c r="O64" s="116" t="str">
        <f>IFERROR(M64/C64-1,"-")</f>
        <v>-</v>
      </c>
    </row>
    <row r="65" spans="2:17" ht="15.75" x14ac:dyDescent="0.25">
      <c r="B65" s="117" t="s">
        <v>30</v>
      </c>
      <c r="C65" s="198">
        <v>0.90283418535920901</v>
      </c>
      <c r="D65" s="199"/>
      <c r="E65" s="200">
        <v>0</v>
      </c>
      <c r="F65" s="199">
        <f t="shared" si="9"/>
        <v>-1</v>
      </c>
      <c r="G65" s="200">
        <v>0.89238316717268507</v>
      </c>
      <c r="H65" s="199" t="str">
        <f t="shared" si="9"/>
        <v>-</v>
      </c>
      <c r="I65" s="200">
        <v>0.86230572081972345</v>
      </c>
      <c r="J65" s="199">
        <f t="shared" si="9"/>
        <v>-3.3704632112520949E-2</v>
      </c>
      <c r="K65" s="200">
        <v>0.95995106478564085</v>
      </c>
      <c r="L65" s="199">
        <f t="shared" si="10"/>
        <v>0.11323749988935927</v>
      </c>
      <c r="M65" s="200" t="s">
        <v>238</v>
      </c>
      <c r="N65" s="199" t="s">
        <v>238</v>
      </c>
      <c r="O65" s="199" t="s">
        <v>238</v>
      </c>
    </row>
    <row r="66" spans="2:17" ht="6" customHeight="1" x14ac:dyDescent="0.25"/>
    <row r="67" spans="2:17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2:17" x14ac:dyDescent="0.25">
      <c r="C68" s="197" t="e">
        <v>#REF!</v>
      </c>
      <c r="K68" s="197"/>
      <c r="L68" s="197"/>
    </row>
    <row r="70" spans="2:17" ht="21.75" customHeight="1" thickBot="1" x14ac:dyDescent="0.3">
      <c r="B70" s="270" t="s">
        <v>314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Q70" s="1" t="s">
        <v>159</v>
      </c>
    </row>
    <row r="71" spans="2:17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Q71" s="1" t="s">
        <v>160</v>
      </c>
    </row>
    <row r="72" spans="2:17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2:17" ht="22.5" thickTop="1" thickBot="1" x14ac:dyDescent="0.3">
      <c r="B73" s="109"/>
      <c r="C73" s="295">
        <v>2019</v>
      </c>
      <c r="D73" s="296"/>
      <c r="E73" s="297" t="s">
        <v>287</v>
      </c>
      <c r="F73" s="296"/>
      <c r="G73" s="297" t="s">
        <v>288</v>
      </c>
      <c r="H73" s="296"/>
      <c r="I73" s="297" t="s">
        <v>289</v>
      </c>
      <c r="J73" s="296"/>
      <c r="K73" s="297">
        <v>2023</v>
      </c>
      <c r="L73" s="296"/>
      <c r="M73" s="297">
        <v>2024</v>
      </c>
      <c r="N73" s="298"/>
      <c r="O73" s="299"/>
    </row>
    <row r="74" spans="2:17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2:17" x14ac:dyDescent="0.25">
      <c r="B75" s="114" t="s">
        <v>71</v>
      </c>
      <c r="C75" s="193">
        <v>0.44049999999999995</v>
      </c>
      <c r="D75" s="116"/>
      <c r="E75" s="193">
        <v>0</v>
      </c>
      <c r="F75" s="116">
        <f t="shared" ref="F75:J87" si="13">IFERROR(E75/C75-1,"-")</f>
        <v>-1</v>
      </c>
      <c r="G75" s="193">
        <v>0</v>
      </c>
      <c r="H75" s="116" t="str">
        <f t="shared" si="13"/>
        <v>-</v>
      </c>
      <c r="I75" s="193">
        <v>0.53200000000000003</v>
      </c>
      <c r="J75" s="116" t="str">
        <f t="shared" si="13"/>
        <v>-</v>
      </c>
      <c r="K75" s="193">
        <v>0.65390000000000004</v>
      </c>
      <c r="L75" s="116">
        <f t="shared" ref="L75:L87" si="14">IFERROR(K75/I75-1,"-")</f>
        <v>0.22913533834586475</v>
      </c>
      <c r="M75" s="193">
        <v>0.86799999999999999</v>
      </c>
      <c r="N75" s="116">
        <f t="shared" ref="N75:N83" si="15">IFERROR(M75/K75-1,"-")</f>
        <v>0.32742009481572087</v>
      </c>
      <c r="O75" s="116">
        <f>IFERROR(M75/C75-1,"-")</f>
        <v>0.97048808172531231</v>
      </c>
    </row>
    <row r="76" spans="2:17" x14ac:dyDescent="0.25">
      <c r="B76" s="114" t="s">
        <v>73</v>
      </c>
      <c r="C76" s="193">
        <v>0.37810000000000005</v>
      </c>
      <c r="D76" s="116"/>
      <c r="E76" s="193">
        <v>0</v>
      </c>
      <c r="F76" s="116">
        <f t="shared" si="13"/>
        <v>-1</v>
      </c>
      <c r="G76" s="193">
        <v>0</v>
      </c>
      <c r="H76" s="116" t="str">
        <f t="shared" si="13"/>
        <v>-</v>
      </c>
      <c r="I76" s="193">
        <v>0.80279999999999996</v>
      </c>
      <c r="J76" s="116" t="str">
        <f t="shared" si="13"/>
        <v>-</v>
      </c>
      <c r="K76" s="193">
        <v>0.62309999999999999</v>
      </c>
      <c r="L76" s="116">
        <f t="shared" si="14"/>
        <v>-0.22384155455904331</v>
      </c>
      <c r="M76" s="193">
        <v>0.94669999999999999</v>
      </c>
      <c r="N76" s="116">
        <f t="shared" si="15"/>
        <v>0.51933878992136084</v>
      </c>
      <c r="O76" s="116">
        <f t="shared" ref="O76:O83" si="16">IFERROR(M76/C76-1,"-")</f>
        <v>1.5038349642951596</v>
      </c>
    </row>
    <row r="77" spans="2:17" x14ac:dyDescent="0.25">
      <c r="B77" s="114" t="s">
        <v>75</v>
      </c>
      <c r="C77" s="193">
        <v>0.44890000000000002</v>
      </c>
      <c r="D77" s="116"/>
      <c r="E77" s="193">
        <v>0</v>
      </c>
      <c r="F77" s="116">
        <f t="shared" si="13"/>
        <v>-1</v>
      </c>
      <c r="G77" s="193">
        <v>0</v>
      </c>
      <c r="H77" s="116" t="str">
        <f t="shared" si="13"/>
        <v>-</v>
      </c>
      <c r="I77" s="193">
        <v>0.83989999999999998</v>
      </c>
      <c r="J77" s="116" t="str">
        <f t="shared" si="13"/>
        <v>-</v>
      </c>
      <c r="K77" s="193">
        <v>0.61819999999999997</v>
      </c>
      <c r="L77" s="116">
        <f t="shared" si="14"/>
        <v>-0.26395999523752833</v>
      </c>
      <c r="M77" s="193">
        <v>0.88969999999999994</v>
      </c>
      <c r="N77" s="116">
        <f t="shared" si="15"/>
        <v>0.43917825946295697</v>
      </c>
      <c r="O77" s="116">
        <f t="shared" si="16"/>
        <v>0.98195589218088641</v>
      </c>
    </row>
    <row r="78" spans="2:17" x14ac:dyDescent="0.25">
      <c r="B78" s="114" t="s">
        <v>77</v>
      </c>
      <c r="C78" s="193">
        <v>0.47</v>
      </c>
      <c r="D78" s="116"/>
      <c r="E78" s="193">
        <v>0</v>
      </c>
      <c r="F78" s="116">
        <f t="shared" si="13"/>
        <v>-1</v>
      </c>
      <c r="G78" s="193">
        <v>0</v>
      </c>
      <c r="H78" s="116" t="str">
        <f t="shared" si="13"/>
        <v>-</v>
      </c>
      <c r="I78" s="193">
        <v>0.7802</v>
      </c>
      <c r="J78" s="116" t="str">
        <f t="shared" si="13"/>
        <v>-</v>
      </c>
      <c r="K78" s="193">
        <v>0.6762999999999999</v>
      </c>
      <c r="L78" s="116">
        <f t="shared" si="14"/>
        <v>-0.13317098179953868</v>
      </c>
      <c r="M78" s="193">
        <v>0.754</v>
      </c>
      <c r="N78" s="116">
        <f t="shared" si="15"/>
        <v>0.11488984178618966</v>
      </c>
      <c r="O78" s="116">
        <f t="shared" si="16"/>
        <v>0.60425531914893638</v>
      </c>
    </row>
    <row r="79" spans="2:17" x14ac:dyDescent="0.25">
      <c r="B79" s="114" t="s">
        <v>79</v>
      </c>
      <c r="C79" s="193">
        <v>0.51700000000000002</v>
      </c>
      <c r="D79" s="116"/>
      <c r="E79" s="193">
        <v>0</v>
      </c>
      <c r="F79" s="116">
        <f t="shared" si="13"/>
        <v>-1</v>
      </c>
      <c r="G79" s="193">
        <v>0</v>
      </c>
      <c r="H79" s="116" t="str">
        <f t="shared" si="13"/>
        <v>-</v>
      </c>
      <c r="I79" s="193">
        <v>0.82669999999999999</v>
      </c>
      <c r="J79" s="116" t="str">
        <f t="shared" si="13"/>
        <v>-</v>
      </c>
      <c r="K79" s="193">
        <v>0.8075</v>
      </c>
      <c r="L79" s="116">
        <f t="shared" si="14"/>
        <v>-2.3224869964920791E-2</v>
      </c>
      <c r="M79" s="193">
        <v>0.93720000000000003</v>
      </c>
      <c r="N79" s="116">
        <f t="shared" si="15"/>
        <v>0.16061919504643973</v>
      </c>
      <c r="O79" s="116">
        <f t="shared" si="16"/>
        <v>0.81276595744680846</v>
      </c>
    </row>
    <row r="80" spans="2:17" x14ac:dyDescent="0.25">
      <c r="B80" s="114" t="s">
        <v>81</v>
      </c>
      <c r="C80" s="193">
        <v>0.81279999999999997</v>
      </c>
      <c r="D80" s="116"/>
      <c r="E80" s="193">
        <v>0</v>
      </c>
      <c r="F80" s="116">
        <f t="shared" si="13"/>
        <v>-1</v>
      </c>
      <c r="G80" s="193">
        <v>0</v>
      </c>
      <c r="H80" s="116" t="str">
        <f t="shared" si="13"/>
        <v>-</v>
      </c>
      <c r="I80" s="193">
        <v>0.87409999999999999</v>
      </c>
      <c r="J80" s="116" t="str">
        <f t="shared" si="13"/>
        <v>-</v>
      </c>
      <c r="K80" s="193">
        <v>0.77829999999999999</v>
      </c>
      <c r="L80" s="116">
        <f t="shared" si="14"/>
        <v>-0.10959844411394581</v>
      </c>
      <c r="M80" s="193">
        <v>0.98010000000000008</v>
      </c>
      <c r="N80" s="116">
        <f t="shared" si="15"/>
        <v>0.25928305280740083</v>
      </c>
      <c r="O80" s="116">
        <f t="shared" si="16"/>
        <v>0.20583169291338588</v>
      </c>
    </row>
    <row r="81" spans="2:17" x14ac:dyDescent="0.25">
      <c r="B81" s="114" t="s">
        <v>83</v>
      </c>
      <c r="C81" s="193">
        <v>0.84430000000000005</v>
      </c>
      <c r="D81" s="116"/>
      <c r="E81" s="193">
        <v>0</v>
      </c>
      <c r="F81" s="116">
        <f t="shared" si="13"/>
        <v>-1</v>
      </c>
      <c r="G81" s="193">
        <v>0</v>
      </c>
      <c r="H81" s="116" t="str">
        <f t="shared" si="13"/>
        <v>-</v>
      </c>
      <c r="I81" s="193">
        <v>0.90269999999999995</v>
      </c>
      <c r="J81" s="116" t="str">
        <f t="shared" si="13"/>
        <v>-</v>
      </c>
      <c r="K81" s="193">
        <v>0.87879999999999991</v>
      </c>
      <c r="L81" s="116">
        <f t="shared" si="14"/>
        <v>-2.647612717403347E-2</v>
      </c>
      <c r="M81" s="193">
        <v>0.95640000000000003</v>
      </c>
      <c r="N81" s="116">
        <f t="shared" si="15"/>
        <v>8.8302230314064811E-2</v>
      </c>
      <c r="O81" s="116">
        <f t="shared" si="16"/>
        <v>0.13277271112163924</v>
      </c>
    </row>
    <row r="82" spans="2:17" x14ac:dyDescent="0.25">
      <c r="B82" s="114" t="s">
        <v>85</v>
      </c>
      <c r="C82" s="193">
        <v>0.86919999999999997</v>
      </c>
      <c r="D82" s="116"/>
      <c r="E82" s="193">
        <v>0</v>
      </c>
      <c r="F82" s="116">
        <f t="shared" si="13"/>
        <v>-1</v>
      </c>
      <c r="G82" s="193">
        <v>0</v>
      </c>
      <c r="H82" s="116" t="str">
        <f t="shared" si="13"/>
        <v>-</v>
      </c>
      <c r="I82" s="193">
        <v>0.89249999999999996</v>
      </c>
      <c r="J82" s="116" t="str">
        <f t="shared" si="13"/>
        <v>-</v>
      </c>
      <c r="K82" s="193">
        <v>0.90639999999999998</v>
      </c>
      <c r="L82" s="116">
        <f t="shared" si="14"/>
        <v>1.5574229691876829E-2</v>
      </c>
      <c r="M82" s="193">
        <v>0.94879999999999998</v>
      </c>
      <c r="N82" s="116">
        <f t="shared" si="15"/>
        <v>4.6778464254192409E-2</v>
      </c>
      <c r="O82" s="116">
        <f t="shared" si="16"/>
        <v>9.1578462954440942E-2</v>
      </c>
    </row>
    <row r="83" spans="2:17" x14ac:dyDescent="0.25">
      <c r="B83" s="114" t="s">
        <v>87</v>
      </c>
      <c r="C83" s="193">
        <v>0.91010000000000002</v>
      </c>
      <c r="D83" s="116"/>
      <c r="E83" s="193">
        <v>0</v>
      </c>
      <c r="F83" s="116">
        <f t="shared" si="13"/>
        <v>-1</v>
      </c>
      <c r="G83" s="193">
        <v>0</v>
      </c>
      <c r="H83" s="116" t="str">
        <f t="shared" si="13"/>
        <v>-</v>
      </c>
      <c r="I83" s="193">
        <v>0.7881999999999999</v>
      </c>
      <c r="J83" s="116" t="str">
        <f t="shared" si="13"/>
        <v>-</v>
      </c>
      <c r="K83" s="193">
        <v>0.88049999999999995</v>
      </c>
      <c r="L83" s="116">
        <f t="shared" si="14"/>
        <v>0.11710225831007359</v>
      </c>
      <c r="M83" s="193">
        <v>0.80590000000000006</v>
      </c>
      <c r="N83" s="116">
        <f t="shared" si="15"/>
        <v>-8.4724588302100945E-2</v>
      </c>
      <c r="O83" s="116">
        <f t="shared" si="16"/>
        <v>-0.11449291286671792</v>
      </c>
    </row>
    <row r="84" spans="2:17" x14ac:dyDescent="0.25">
      <c r="B84" s="114" t="s">
        <v>89</v>
      </c>
      <c r="C84" s="193">
        <v>0.84360000000000002</v>
      </c>
      <c r="D84" s="116"/>
      <c r="E84" s="193">
        <v>0</v>
      </c>
      <c r="F84" s="116">
        <f t="shared" si="13"/>
        <v>-1</v>
      </c>
      <c r="G84" s="193">
        <v>0</v>
      </c>
      <c r="H84" s="116" t="str">
        <f t="shared" si="13"/>
        <v>-</v>
      </c>
      <c r="I84" s="193">
        <v>0.80189999999999995</v>
      </c>
      <c r="J84" s="116" t="str">
        <f t="shared" si="13"/>
        <v>-</v>
      </c>
      <c r="K84" s="193">
        <v>0.81169999999999998</v>
      </c>
      <c r="L84" s="116">
        <f t="shared" si="14"/>
        <v>1.2220975183938165E-2</v>
      </c>
      <c r="M84" s="193">
        <v>0.80370000000000008</v>
      </c>
      <c r="N84" s="116">
        <f>IFERROR(M84/K84-1,"-")</f>
        <v>-9.8558580756435976E-3</v>
      </c>
      <c r="O84" s="116">
        <f>IFERROR(M84/C84-1,"-")</f>
        <v>-4.7297297297297258E-2</v>
      </c>
    </row>
    <row r="85" spans="2:17" x14ac:dyDescent="0.25">
      <c r="B85" s="114" t="s">
        <v>91</v>
      </c>
      <c r="C85" s="193">
        <v>0.83430000000000004</v>
      </c>
      <c r="D85" s="116"/>
      <c r="E85" s="193">
        <v>0</v>
      </c>
      <c r="F85" s="116">
        <f t="shared" si="13"/>
        <v>-1</v>
      </c>
      <c r="G85" s="193">
        <v>0</v>
      </c>
      <c r="H85" s="116" t="str">
        <f t="shared" si="13"/>
        <v>-</v>
      </c>
      <c r="I85" s="193">
        <v>0.78749999999999998</v>
      </c>
      <c r="J85" s="116" t="str">
        <f t="shared" si="13"/>
        <v>-</v>
      </c>
      <c r="K85" s="193">
        <v>0.77670000000000006</v>
      </c>
      <c r="L85" s="116">
        <f t="shared" si="14"/>
        <v>-1.3714285714285568E-2</v>
      </c>
      <c r="M85" s="193" t="s">
        <v>238</v>
      </c>
      <c r="N85" s="116" t="str">
        <f>IFERROR(M85/K85-1,"-")</f>
        <v>-</v>
      </c>
      <c r="O85" s="116" t="str">
        <f>IFERROR(M85/C85-1,"-")</f>
        <v>-</v>
      </c>
    </row>
    <row r="86" spans="2:17" x14ac:dyDescent="0.25">
      <c r="B86" s="114" t="s">
        <v>93</v>
      </c>
      <c r="C86" s="193">
        <v>0.81299999999999994</v>
      </c>
      <c r="D86" s="116"/>
      <c r="E86" s="193">
        <v>0</v>
      </c>
      <c r="F86" s="116">
        <f t="shared" si="13"/>
        <v>-1</v>
      </c>
      <c r="G86" s="193">
        <v>0</v>
      </c>
      <c r="H86" s="116" t="str">
        <f t="shared" si="13"/>
        <v>-</v>
      </c>
      <c r="I86" s="193">
        <v>0.79339999999999999</v>
      </c>
      <c r="J86" s="116" t="str">
        <f t="shared" si="13"/>
        <v>-</v>
      </c>
      <c r="K86" s="193">
        <v>0.7591</v>
      </c>
      <c r="L86" s="116">
        <f t="shared" si="14"/>
        <v>-4.3231661204940708E-2</v>
      </c>
      <c r="M86" s="193" t="s">
        <v>238</v>
      </c>
      <c r="N86" s="116" t="str">
        <f>IFERROR(M86/K86-1,"-")</f>
        <v>-</v>
      </c>
      <c r="O86" s="116" t="str">
        <f>IFERROR(M86/C86-1,"-")</f>
        <v>-</v>
      </c>
    </row>
    <row r="87" spans="2:17" ht="15.75" x14ac:dyDescent="0.25">
      <c r="B87" s="117" t="s">
        <v>30</v>
      </c>
      <c r="C87" s="198">
        <f>IFERROR(AVERAGE(C75:C86),"-")</f>
        <v>0.68181666666666674</v>
      </c>
      <c r="D87" s="199"/>
      <c r="E87" s="198">
        <f>IFERROR(AVERAGE(E75:E86),"-")</f>
        <v>0</v>
      </c>
      <c r="F87" s="199">
        <f t="shared" si="13"/>
        <v>-1</v>
      </c>
      <c r="G87" s="198">
        <f>IFERROR(AVERAGE(G75:G86),"-")</f>
        <v>0</v>
      </c>
      <c r="H87" s="199" t="str">
        <f t="shared" si="13"/>
        <v>-</v>
      </c>
      <c r="I87" s="198">
        <f>IFERROR(AVERAGE(I75:I86),"-")</f>
        <v>0.80182500000000001</v>
      </c>
      <c r="J87" s="199" t="str">
        <f t="shared" si="13"/>
        <v>-</v>
      </c>
      <c r="K87" s="198">
        <f>IFERROR(AVERAGE(K75:K86),"-")</f>
        <v>0.76420833333333338</v>
      </c>
      <c r="L87" s="199">
        <f t="shared" si="14"/>
        <v>-4.691381120152982E-2</v>
      </c>
      <c r="M87" s="198">
        <f>IFERROR(AVERAGE(M75:M86),"-")</f>
        <v>0.8890499999999999</v>
      </c>
      <c r="N87" s="199">
        <v>0.16260994607743751</v>
      </c>
      <c r="O87" s="199">
        <v>0.35649559688925025</v>
      </c>
    </row>
    <row r="88" spans="2:17" ht="6" customHeight="1" x14ac:dyDescent="0.25"/>
    <row r="89" spans="2:17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2:17" ht="21.75" customHeight="1" thickBot="1" x14ac:dyDescent="0.3">
      <c r="B92" s="270" t="s">
        <v>315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Q92" s="1" t="s">
        <v>161</v>
      </c>
    </row>
    <row r="93" spans="2:17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Q93" s="1" t="s">
        <v>162</v>
      </c>
    </row>
    <row r="94" spans="2:17" ht="22.5" thickTop="1" thickBot="1" x14ac:dyDescent="0.3">
      <c r="B94" s="109"/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2:17" ht="22.5" thickTop="1" thickBot="1" x14ac:dyDescent="0.3">
      <c r="B95" s="109"/>
      <c r="C95" s="295">
        <v>2019</v>
      </c>
      <c r="D95" s="296"/>
      <c r="E95" s="297" t="s">
        <v>287</v>
      </c>
      <c r="F95" s="296"/>
      <c r="G95" s="297" t="s">
        <v>288</v>
      </c>
      <c r="H95" s="296"/>
      <c r="I95" s="297" t="s">
        <v>289</v>
      </c>
      <c r="J95" s="296"/>
      <c r="K95" s="297">
        <v>2023</v>
      </c>
      <c r="L95" s="296"/>
      <c r="M95" s="297">
        <v>2024</v>
      </c>
      <c r="N95" s="298"/>
      <c r="O95" s="299"/>
    </row>
    <row r="96" spans="2:17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tr">
        <f>CONCATENATE("var ",RIGHT(M95,2),"/",RIGHT(K95,2))</f>
        <v>var 24/23</v>
      </c>
      <c r="O96" s="112" t="str">
        <f>CONCATENATE("var ",RIGHT(M95,2),"/",RIGHT(C95,2))</f>
        <v>var 24/19</v>
      </c>
    </row>
    <row r="97" spans="2:15" x14ac:dyDescent="0.25">
      <c r="B97" s="114" t="s">
        <v>71</v>
      </c>
      <c r="C97" s="193">
        <v>0.53839999999999999</v>
      </c>
      <c r="D97" s="116"/>
      <c r="E97" s="193">
        <v>0.56869999999999998</v>
      </c>
      <c r="F97" s="116">
        <f t="shared" ref="F97:J109" si="17">IFERROR(E97/C97-1,"-")</f>
        <v>5.6277860326894524E-2</v>
      </c>
      <c r="G97" s="193">
        <v>6.0400000000000002E-2</v>
      </c>
      <c r="H97" s="116">
        <f t="shared" si="17"/>
        <v>-0.89379286091084931</v>
      </c>
      <c r="I97" s="193">
        <v>0.47100000000000003</v>
      </c>
      <c r="J97" s="116">
        <f t="shared" si="17"/>
        <v>6.798013245033113</v>
      </c>
      <c r="K97" s="193">
        <v>0.5706</v>
      </c>
      <c r="L97" s="116">
        <f t="shared" ref="L97:L109" si="18">IFERROR(K97/I97-1,"-")</f>
        <v>0.2114649681528662</v>
      </c>
      <c r="M97" s="193">
        <v>0.60470000000000002</v>
      </c>
      <c r="N97" s="116">
        <f t="shared" ref="N97:N105" si="19">IFERROR(M97/K97-1,"-")</f>
        <v>5.9761654398878372E-2</v>
      </c>
      <c r="O97" s="116">
        <f>IFERROR(M97/C97-1,"-")</f>
        <v>0.12314264487369986</v>
      </c>
    </row>
    <row r="98" spans="2:15" x14ac:dyDescent="0.25">
      <c r="B98" s="114" t="s">
        <v>73</v>
      </c>
      <c r="C98" s="193">
        <v>0.62290000000000001</v>
      </c>
      <c r="D98" s="116"/>
      <c r="E98" s="193">
        <v>0.55230000000000001</v>
      </c>
      <c r="F98" s="116">
        <f t="shared" si="17"/>
        <v>-0.11334082517257982</v>
      </c>
      <c r="G98" s="193">
        <v>8.09E-2</v>
      </c>
      <c r="H98" s="116">
        <f t="shared" si="17"/>
        <v>-0.85352163679159876</v>
      </c>
      <c r="I98" s="193">
        <v>0.57269999999999999</v>
      </c>
      <c r="J98" s="116">
        <f t="shared" si="17"/>
        <v>6.079110012360939</v>
      </c>
      <c r="K98" s="193">
        <v>0.60880000000000001</v>
      </c>
      <c r="L98" s="116">
        <f t="shared" si="18"/>
        <v>6.3034747686397719E-2</v>
      </c>
      <c r="M98" s="193">
        <v>0.53410000000000002</v>
      </c>
      <c r="N98" s="116">
        <f t="shared" si="19"/>
        <v>-0.12270039421813406</v>
      </c>
      <c r="O98" s="116">
        <f t="shared" ref="O98:O105" si="20">IFERROR(M98/C98-1,"-")</f>
        <v>-0.14255899823406648</v>
      </c>
    </row>
    <row r="99" spans="2:15" x14ac:dyDescent="0.25">
      <c r="B99" s="114" t="s">
        <v>75</v>
      </c>
      <c r="C99" s="193">
        <v>0.56269999999999998</v>
      </c>
      <c r="D99" s="116"/>
      <c r="E99" s="193">
        <v>0.3044</v>
      </c>
      <c r="F99" s="116">
        <f t="shared" si="17"/>
        <v>-0.45903678692020611</v>
      </c>
      <c r="G99" s="193">
        <v>0.1027</v>
      </c>
      <c r="H99" s="116">
        <f t="shared" si="17"/>
        <v>-0.66261498028909327</v>
      </c>
      <c r="I99" s="193">
        <v>0.53579999999999994</v>
      </c>
      <c r="J99" s="116">
        <f t="shared" si="17"/>
        <v>4.21713729308666</v>
      </c>
      <c r="K99" s="193">
        <v>0.56409999999999993</v>
      </c>
      <c r="L99" s="116">
        <f t="shared" si="18"/>
        <v>5.2818215752146402E-2</v>
      </c>
      <c r="M99" s="193">
        <v>0.60250000000000004</v>
      </c>
      <c r="N99" s="116">
        <f t="shared" si="19"/>
        <v>6.8073036695621481E-2</v>
      </c>
      <c r="O99" s="116">
        <f t="shared" si="20"/>
        <v>7.0730406966412085E-2</v>
      </c>
    </row>
    <row r="100" spans="2:15" x14ac:dyDescent="0.25">
      <c r="B100" s="114" t="s">
        <v>77</v>
      </c>
      <c r="C100" s="193">
        <v>0.4501</v>
      </c>
      <c r="D100" s="116"/>
      <c r="E100" s="193">
        <v>0</v>
      </c>
      <c r="F100" s="116">
        <f t="shared" si="17"/>
        <v>-1</v>
      </c>
      <c r="G100" s="193">
        <v>0.13159999999999999</v>
      </c>
      <c r="H100" s="116" t="str">
        <f t="shared" si="17"/>
        <v>-</v>
      </c>
      <c r="I100" s="193">
        <v>0.45890000000000003</v>
      </c>
      <c r="J100" s="116">
        <f t="shared" si="17"/>
        <v>2.4870820668693012</v>
      </c>
      <c r="K100" s="193">
        <v>0.49159999999999998</v>
      </c>
      <c r="L100" s="116">
        <f t="shared" si="18"/>
        <v>7.1257354543473372E-2</v>
      </c>
      <c r="M100" s="193">
        <v>0.47450000000000003</v>
      </c>
      <c r="N100" s="116">
        <f t="shared" si="19"/>
        <v>-3.4784377542717571E-2</v>
      </c>
      <c r="O100" s="116">
        <f t="shared" si="20"/>
        <v>5.421017551655205E-2</v>
      </c>
    </row>
    <row r="101" spans="2:15" x14ac:dyDescent="0.25">
      <c r="B101" s="114" t="s">
        <v>79</v>
      </c>
      <c r="C101" s="193">
        <v>0.33179999999999998</v>
      </c>
      <c r="D101" s="116"/>
      <c r="E101" s="193">
        <v>0</v>
      </c>
      <c r="F101" s="116">
        <f t="shared" si="17"/>
        <v>-1</v>
      </c>
      <c r="G101" s="193">
        <v>0.13250000000000001</v>
      </c>
      <c r="H101" s="116" t="str">
        <f t="shared" si="17"/>
        <v>-</v>
      </c>
      <c r="I101" s="193">
        <v>0.2661</v>
      </c>
      <c r="J101" s="116">
        <f t="shared" si="17"/>
        <v>1.0083018867924527</v>
      </c>
      <c r="K101" s="193">
        <v>0.35649999999999998</v>
      </c>
      <c r="L101" s="116">
        <f t="shared" si="18"/>
        <v>0.3397219090567456</v>
      </c>
      <c r="M101" s="193">
        <v>0.4093</v>
      </c>
      <c r="N101" s="116">
        <f t="shared" si="19"/>
        <v>0.14810659186535768</v>
      </c>
      <c r="O101" s="116">
        <f t="shared" si="20"/>
        <v>0.23357444243520198</v>
      </c>
    </row>
    <row r="102" spans="2:15" x14ac:dyDescent="0.25">
      <c r="B102" s="114" t="s">
        <v>81</v>
      </c>
      <c r="C102" s="193">
        <v>0.50749999999999995</v>
      </c>
      <c r="D102" s="116"/>
      <c r="E102" s="193">
        <v>0</v>
      </c>
      <c r="F102" s="116">
        <f t="shared" si="17"/>
        <v>-1</v>
      </c>
      <c r="G102" s="193">
        <v>0.14460000000000001</v>
      </c>
      <c r="H102" s="116" t="str">
        <f t="shared" si="17"/>
        <v>-</v>
      </c>
      <c r="I102" s="193">
        <v>0.32020000000000004</v>
      </c>
      <c r="J102" s="116">
        <f t="shared" si="17"/>
        <v>1.2143845089903182</v>
      </c>
      <c r="K102" s="193">
        <v>0.38009999999999999</v>
      </c>
      <c r="L102" s="116">
        <f t="shared" si="18"/>
        <v>0.1870705808869455</v>
      </c>
      <c r="M102" s="193">
        <v>0.39950000000000002</v>
      </c>
      <c r="N102" s="116">
        <f t="shared" si="19"/>
        <v>5.1039200210470925E-2</v>
      </c>
      <c r="O102" s="116">
        <f t="shared" si="20"/>
        <v>-0.21280788177339893</v>
      </c>
    </row>
    <row r="103" spans="2:15" x14ac:dyDescent="0.25">
      <c r="B103" s="114" t="s">
        <v>83</v>
      </c>
      <c r="C103" s="193">
        <v>0.72099999999999997</v>
      </c>
      <c r="D103" s="116"/>
      <c r="E103" s="193">
        <v>0</v>
      </c>
      <c r="F103" s="116">
        <f t="shared" si="17"/>
        <v>-1</v>
      </c>
      <c r="G103" s="193">
        <v>0.22769999999999999</v>
      </c>
      <c r="H103" s="116" t="str">
        <f t="shared" si="17"/>
        <v>-</v>
      </c>
      <c r="I103" s="193">
        <v>0.44600000000000001</v>
      </c>
      <c r="J103" s="116">
        <f t="shared" si="17"/>
        <v>0.95871761089152407</v>
      </c>
      <c r="K103" s="193">
        <v>0.51519999999999999</v>
      </c>
      <c r="L103" s="116">
        <f t="shared" si="18"/>
        <v>0.15515695067264579</v>
      </c>
      <c r="M103" s="193">
        <v>0.52290000000000003</v>
      </c>
      <c r="N103" s="116">
        <f t="shared" si="19"/>
        <v>1.4945652173913082E-2</v>
      </c>
      <c r="O103" s="116">
        <f t="shared" si="20"/>
        <v>-0.27475728155339796</v>
      </c>
    </row>
    <row r="104" spans="2:15" x14ac:dyDescent="0.25">
      <c r="B104" s="114" t="s">
        <v>85</v>
      </c>
      <c r="C104" s="193">
        <v>0.62080000000000002</v>
      </c>
      <c r="D104" s="116"/>
      <c r="E104" s="193">
        <v>0.21350000000000002</v>
      </c>
      <c r="F104" s="116">
        <f t="shared" si="17"/>
        <v>-0.65608891752577314</v>
      </c>
      <c r="G104" s="193">
        <v>0.29410000000000003</v>
      </c>
      <c r="H104" s="116">
        <f t="shared" si="17"/>
        <v>0.37751756440281037</v>
      </c>
      <c r="I104" s="193">
        <v>0.53369999999999995</v>
      </c>
      <c r="J104" s="116">
        <f t="shared" si="17"/>
        <v>0.81468888133287964</v>
      </c>
      <c r="K104" s="193">
        <v>0.61020000000000008</v>
      </c>
      <c r="L104" s="116">
        <f t="shared" si="18"/>
        <v>0.14333895446880285</v>
      </c>
      <c r="M104" s="193">
        <v>0.60580000000000001</v>
      </c>
      <c r="N104" s="116">
        <f t="shared" si="19"/>
        <v>-7.2107505735825583E-3</v>
      </c>
      <c r="O104" s="116">
        <f t="shared" si="20"/>
        <v>-2.4162371134020644E-2</v>
      </c>
    </row>
    <row r="105" spans="2:15" x14ac:dyDescent="0.25">
      <c r="B105" s="114" t="s">
        <v>87</v>
      </c>
      <c r="C105" s="193">
        <v>0.51350000000000007</v>
      </c>
      <c r="D105" s="116"/>
      <c r="E105" s="193">
        <v>0.11220000000000001</v>
      </c>
      <c r="F105" s="116">
        <f t="shared" si="17"/>
        <v>-0.78149951314508281</v>
      </c>
      <c r="G105" s="193">
        <v>0.23929999999999998</v>
      </c>
      <c r="H105" s="116">
        <f t="shared" si="17"/>
        <v>1.1327985739750441</v>
      </c>
      <c r="I105" s="193">
        <v>0.38539999999999996</v>
      </c>
      <c r="J105" s="116">
        <f t="shared" si="17"/>
        <v>0.61053071458420383</v>
      </c>
      <c r="K105" s="193">
        <v>0.48009999999999997</v>
      </c>
      <c r="L105" s="116">
        <f t="shared" si="18"/>
        <v>0.24571873378308262</v>
      </c>
      <c r="M105" s="193">
        <v>0.4698</v>
      </c>
      <c r="N105" s="116">
        <f t="shared" si="19"/>
        <v>-2.1453863778379434E-2</v>
      </c>
      <c r="O105" s="116">
        <f t="shared" si="20"/>
        <v>-8.5102239532619417E-2</v>
      </c>
    </row>
    <row r="106" spans="2:15" x14ac:dyDescent="0.25">
      <c r="B106" s="114" t="s">
        <v>89</v>
      </c>
      <c r="C106" s="193">
        <v>0.47759999999999997</v>
      </c>
      <c r="D106" s="116"/>
      <c r="E106" s="193">
        <v>0.08</v>
      </c>
      <c r="F106" s="116">
        <f t="shared" si="17"/>
        <v>-0.8324958123953099</v>
      </c>
      <c r="G106" s="193">
        <v>0.3931</v>
      </c>
      <c r="H106" s="116">
        <f t="shared" si="17"/>
        <v>3.9137500000000003</v>
      </c>
      <c r="I106" s="193">
        <v>0.45100000000000001</v>
      </c>
      <c r="J106" s="116">
        <f t="shared" si="17"/>
        <v>0.14729076570847122</v>
      </c>
      <c r="K106" s="193">
        <v>0.53380000000000005</v>
      </c>
      <c r="L106" s="116">
        <f t="shared" si="18"/>
        <v>0.1835920177383592</v>
      </c>
      <c r="M106" s="193">
        <v>0.54510000000000003</v>
      </c>
      <c r="N106" s="116">
        <f>IFERROR(M106/K106-1,"-")</f>
        <v>2.1168977144998102E-2</v>
      </c>
      <c r="O106" s="116">
        <f>IFERROR(M106/C106-1,"-")</f>
        <v>0.14133165829145744</v>
      </c>
    </row>
    <row r="107" spans="2:15" x14ac:dyDescent="0.25">
      <c r="B107" s="114" t="s">
        <v>91</v>
      </c>
      <c r="C107" s="193">
        <v>0.55270000000000008</v>
      </c>
      <c r="D107" s="116"/>
      <c r="E107" s="193">
        <v>8.9700000000000002E-2</v>
      </c>
      <c r="F107" s="116">
        <f t="shared" si="17"/>
        <v>-0.83770580785236115</v>
      </c>
      <c r="G107" s="193">
        <v>0.46700000000000003</v>
      </c>
      <c r="H107" s="116">
        <f t="shared" si="17"/>
        <v>4.2062430323299891</v>
      </c>
      <c r="I107" s="193">
        <v>0.57030000000000003</v>
      </c>
      <c r="J107" s="116">
        <f t="shared" si="17"/>
        <v>0.22119914346895064</v>
      </c>
      <c r="K107" s="193">
        <v>0.57950000000000002</v>
      </c>
      <c r="L107" s="116">
        <f t="shared" si="18"/>
        <v>1.6131860424338118E-2</v>
      </c>
      <c r="M107" s="193" t="s">
        <v>238</v>
      </c>
      <c r="N107" s="116" t="str">
        <f>IFERROR(M107/K107-1,"-")</f>
        <v>-</v>
      </c>
      <c r="O107" s="116" t="str">
        <f>IFERROR(M107/C107-1,"-")</f>
        <v>-</v>
      </c>
    </row>
    <row r="108" spans="2:15" x14ac:dyDescent="0.25">
      <c r="B108" s="114" t="s">
        <v>93</v>
      </c>
      <c r="C108" s="193">
        <v>0.52770000000000006</v>
      </c>
      <c r="D108" s="116"/>
      <c r="E108" s="193">
        <v>0.10249999999999999</v>
      </c>
      <c r="F108" s="116">
        <f t="shared" si="17"/>
        <v>-0.80576084896721623</v>
      </c>
      <c r="G108" s="193">
        <v>0.48759999999999998</v>
      </c>
      <c r="H108" s="116">
        <f t="shared" si="17"/>
        <v>3.7570731707317071</v>
      </c>
      <c r="I108" s="193">
        <v>0.55159999999999998</v>
      </c>
      <c r="J108" s="116">
        <f t="shared" si="17"/>
        <v>0.13125512715340437</v>
      </c>
      <c r="K108" s="193">
        <v>0.58860000000000001</v>
      </c>
      <c r="L108" s="116">
        <f t="shared" si="18"/>
        <v>6.7077592458303137E-2</v>
      </c>
      <c r="M108" s="193" t="s">
        <v>238</v>
      </c>
      <c r="N108" s="116" t="str">
        <f>IFERROR(M108/K108-1,"-")</f>
        <v>-</v>
      </c>
      <c r="O108" s="116" t="str">
        <f>IFERROR(M108/C108-1,"-")</f>
        <v>-</v>
      </c>
    </row>
    <row r="109" spans="2:15" ht="15.75" x14ac:dyDescent="0.25">
      <c r="B109" s="117" t="s">
        <v>30</v>
      </c>
      <c r="C109" s="201">
        <f>IFERROR(AVERAGE(C97:C108),"-")</f>
        <v>0.53555833333333336</v>
      </c>
      <c r="D109" s="119"/>
      <c r="E109" s="201">
        <f>IFERROR(AVERAGE(E97:E108),"-")</f>
        <v>0.16860833333333336</v>
      </c>
      <c r="F109" s="119">
        <f t="shared" si="17"/>
        <v>-0.68517279474691517</v>
      </c>
      <c r="G109" s="201">
        <f>IFERROR(AVERAGE(G97:G108),"-")</f>
        <v>0.23012500000000002</v>
      </c>
      <c r="H109" s="119">
        <f t="shared" si="17"/>
        <v>0.36484950328670984</v>
      </c>
      <c r="I109" s="201">
        <f>IFERROR(AVERAGE(I97:I108),"-")</f>
        <v>0.46355833333333324</v>
      </c>
      <c r="J109" s="119">
        <f t="shared" si="17"/>
        <v>1.0143762447944953</v>
      </c>
      <c r="K109" s="201">
        <f>IFERROR(AVERAGE(K97:K108),"-")</f>
        <v>0.52325833333333349</v>
      </c>
      <c r="L109" s="119">
        <f t="shared" si="18"/>
        <v>0.12878638071440185</v>
      </c>
      <c r="M109" s="201">
        <f>IFERROR(AVERAGE(M97:M108),"-")</f>
        <v>0.51682000000000006</v>
      </c>
      <c r="N109" s="119">
        <v>1.1950757387633626E-2</v>
      </c>
      <c r="O109" s="119">
        <v>-3.2522084012999275E-2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97"/>
      <c r="K112" s="197"/>
      <c r="L112" s="197"/>
      <c r="O112" s="197"/>
    </row>
    <row r="114" spans="15:15" x14ac:dyDescent="0.25">
      <c r="O114" s="197"/>
    </row>
  </sheetData>
  <mergeCells count="41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402F-1CD7-4547-90A0-08468E844884}">
  <sheetPr>
    <tabColor theme="2" tint="-0.499984740745262"/>
  </sheetPr>
  <dimension ref="B4:B25"/>
  <sheetViews>
    <sheetView showGridLines="0" workbookViewId="0">
      <selection activeCell="N27" sqref="N27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AE4F-3DF6-4F73-8016-7D4D1243ED6F}">
  <sheetPr>
    <tabColor theme="2" tint="-9.9978637043366805E-2"/>
  </sheetPr>
  <dimension ref="B1:BB44"/>
  <sheetViews>
    <sheetView showGridLines="0" workbookViewId="0">
      <selection activeCell="N27" sqref="N27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2"/>
    </row>
    <row r="5" spans="2:54" ht="50.25" customHeight="1" thickBot="1" x14ac:dyDescent="0.3">
      <c r="B5" s="270" t="s">
        <v>164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R5" s="270" t="s">
        <v>165</v>
      </c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H5" s="270" t="s">
        <v>166</v>
      </c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</row>
    <row r="6" spans="2:54" ht="6" customHeight="1" thickBot="1" x14ac:dyDescent="0.3">
      <c r="B6" s="83"/>
      <c r="C6" s="83"/>
      <c r="D6" s="83"/>
      <c r="E6" s="83"/>
      <c r="F6" s="83"/>
      <c r="G6" s="83"/>
      <c r="H6" s="83"/>
      <c r="I6" s="84"/>
      <c r="J6" s="83"/>
      <c r="K6" s="83"/>
      <c r="L6" s="83"/>
      <c r="M6" s="83"/>
      <c r="N6" s="84"/>
      <c r="O6" s="84"/>
      <c r="P6" s="84"/>
      <c r="R6" s="83"/>
      <c r="S6" s="83"/>
      <c r="T6" s="83"/>
      <c r="U6" s="83"/>
      <c r="V6" s="83"/>
      <c r="W6" s="83"/>
      <c r="X6" s="83"/>
      <c r="Y6" s="84"/>
      <c r="Z6" s="83"/>
      <c r="AA6" s="83"/>
      <c r="AB6" s="83"/>
      <c r="AC6" s="83"/>
      <c r="AD6" s="84"/>
      <c r="AE6" s="84"/>
      <c r="AF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7" spans="2:54" ht="51.75" customHeight="1" thickBot="1" x14ac:dyDescent="0.3">
      <c r="B7" s="85"/>
      <c r="C7" s="203" t="s">
        <v>264</v>
      </c>
      <c r="D7" s="203" t="s">
        <v>271</v>
      </c>
      <c r="E7" s="203" t="s">
        <v>266</v>
      </c>
      <c r="F7" s="90" t="s">
        <v>267</v>
      </c>
      <c r="G7" s="90" t="s">
        <v>268</v>
      </c>
      <c r="H7" s="14" t="str">
        <f>CONCATENATE("var. ",RIGHT(G7,2),"/",RIGHT(F7,2))</f>
        <v>var. 24/23</v>
      </c>
      <c r="I7" s="204" t="str">
        <f>CONCATENATE("var. ",RIGHT(G7,2),"/",RIGHT(C7,2))</f>
        <v>var. 24/19</v>
      </c>
      <c r="J7" s="203" t="s">
        <v>236</v>
      </c>
      <c r="K7" s="205" t="s">
        <v>227</v>
      </c>
      <c r="L7" s="205" t="s">
        <v>228</v>
      </c>
      <c r="M7" s="13" t="s">
        <v>229</v>
      </c>
      <c r="N7" s="13" t="s">
        <v>230</v>
      </c>
      <c r="O7" s="14" t="str">
        <f>CONCATENATE("var. ",RIGHT(N7,2),"/",RIGHT(M7,2))</f>
        <v>var. 24/23</v>
      </c>
      <c r="P7" s="14" t="str">
        <f>CONCATENATE("var. ",RIGHT(N7,2),"/",RIGHT(J7,2))</f>
        <v>var. 24/20</v>
      </c>
      <c r="R7" s="85"/>
      <c r="S7" s="203" t="s">
        <v>264</v>
      </c>
      <c r="T7" s="205" t="s">
        <v>271</v>
      </c>
      <c r="U7" s="205" t="s">
        <v>266</v>
      </c>
      <c r="V7" s="90" t="s">
        <v>267</v>
      </c>
      <c r="W7" s="90" t="s">
        <v>268</v>
      </c>
      <c r="X7" s="14" t="str">
        <f>CONCATENATE("var. ",RIGHT(W7,2),"/",RIGHT(V7,2))</f>
        <v>var. 24/23</v>
      </c>
      <c r="Y7" s="204" t="str">
        <f>CONCATENATE("var. ",RIGHT(W7,2),"/",RIGHT(S7,2))</f>
        <v>var. 24/19</v>
      </c>
      <c r="Z7" s="203" t="s">
        <v>236</v>
      </c>
      <c r="AA7" s="203" t="s">
        <v>227</v>
      </c>
      <c r="AB7" s="203" t="s">
        <v>228</v>
      </c>
      <c r="AC7" s="13" t="s">
        <v>229</v>
      </c>
      <c r="AD7" s="13" t="s">
        <v>230</v>
      </c>
      <c r="AE7" s="14" t="str">
        <f>CONCATENATE("var. ",RIGHT(AD7,2),"/",RIGHT(AC7,2))</f>
        <v>var. 24/23</v>
      </c>
      <c r="AF7" s="14" t="str">
        <f>CONCATENATE("var. ",RIGHT(AD7,2),"/",RIGHT(Z7,2))</f>
        <v>var. 24/20</v>
      </c>
      <c r="AH7" s="85"/>
      <c r="AI7" s="203" t="s">
        <v>264</v>
      </c>
      <c r="AJ7" s="205" t="s">
        <v>271</v>
      </c>
      <c r="AK7" s="205" t="s">
        <v>266</v>
      </c>
      <c r="AL7" s="90" t="s">
        <v>267</v>
      </c>
      <c r="AM7" s="90" t="s">
        <v>268</v>
      </c>
      <c r="AN7" s="14" t="str">
        <f>CONCATENATE("var. ",RIGHT(AM7,2),"/",RIGHT(AL7,2))</f>
        <v>var. 24/23</v>
      </c>
      <c r="AO7" s="204" t="str">
        <f>CONCATENATE("dif. ",RIGHT(AM7,2),"/",RIGHT(AL7,2))</f>
        <v>dif. 24/23</v>
      </c>
      <c r="AP7" s="204" t="str">
        <f>CONCATENATE("var. ",RIGHT(AM7,2),"/",RIGHT(AI7,2))</f>
        <v>var. 24/19</v>
      </c>
      <c r="AQ7" s="204" t="str">
        <f>CONCATENATE("dif. ",RIGHT(AM7,2),"/",RIGHT(AI7,2))</f>
        <v>dif. 24/19</v>
      </c>
      <c r="AR7" s="206" t="str">
        <f>CONCATENATE("cuota ",RIGHT(AM7,2))</f>
        <v>cuota 24</v>
      </c>
      <c r="AS7" s="203" t="s">
        <v>236</v>
      </c>
      <c r="AT7" s="205" t="s">
        <v>227</v>
      </c>
      <c r="AU7" s="205" t="s">
        <v>228</v>
      </c>
      <c r="AV7" s="13" t="s">
        <v>229</v>
      </c>
      <c r="AW7" s="13" t="s">
        <v>230</v>
      </c>
      <c r="AX7" s="14" t="str">
        <f>CONCATENATE("var. ",RIGHT(AW7,2),"/",RIGHT(AV7,2))</f>
        <v>var. 24/23</v>
      </c>
      <c r="AY7" s="204" t="str">
        <f>CONCATENATE("dif. ",RIGHT(AW7,2),"/",RIGHT(AV7,2))</f>
        <v>dif. 24/23</v>
      </c>
      <c r="AZ7" s="204" t="str">
        <f>CONCATENATE("var. ",RIGHT(AW7,2),"/",RIGHT(AS7,2))</f>
        <v>var. 24/20</v>
      </c>
      <c r="BA7" s="204" t="str">
        <f>CONCATENATE("dif. ",RIGHT(AW7,2),"/",RIGHT(AS7,2))</f>
        <v>dif. 24/20</v>
      </c>
      <c r="BB7" s="206" t="str">
        <f>CONCATENATE("cuota ",RIGHT(AW7,2))</f>
        <v>cuota 24</v>
      </c>
    </row>
    <row r="8" spans="2:54" ht="15.75" x14ac:dyDescent="0.25">
      <c r="B8" s="207" t="s">
        <v>43</v>
      </c>
      <c r="C8" s="208">
        <v>86.996794276636223</v>
      </c>
      <c r="D8" s="209">
        <v>94.47676159590354</v>
      </c>
      <c r="E8" s="209">
        <v>103.51059365237521</v>
      </c>
      <c r="F8" s="210">
        <v>110.49579813397699</v>
      </c>
      <c r="G8" s="209">
        <v>121.90621432671452</v>
      </c>
      <c r="H8" s="132">
        <f>G8/F8-1</f>
        <v>0.10326561177378268</v>
      </c>
      <c r="I8" s="132">
        <f t="shared" ref="I8:I18" si="0">G8/C8-1</f>
        <v>0.40127248757088441</v>
      </c>
      <c r="J8" s="208">
        <v>83.23</v>
      </c>
      <c r="K8" s="211">
        <v>105.23</v>
      </c>
      <c r="L8" s="211">
        <v>105.25</v>
      </c>
      <c r="M8" s="211">
        <v>2705.3199999999997</v>
      </c>
      <c r="N8" s="211">
        <v>2865.130000000001</v>
      </c>
      <c r="O8" s="132">
        <f t="shared" ref="O8:O18" si="1">N8/M8-1</f>
        <v>5.9072494196620529E-2</v>
      </c>
      <c r="P8" s="212">
        <f t="shared" ref="P8:P18" si="2">N8/J8-1</f>
        <v>33.424246065120762</v>
      </c>
      <c r="R8" s="207" t="s">
        <v>43</v>
      </c>
      <c r="S8" s="208">
        <v>69.370348156872495</v>
      </c>
      <c r="T8" s="210">
        <v>44.968658168364051</v>
      </c>
      <c r="U8" s="210">
        <v>77.585672942896579</v>
      </c>
      <c r="V8" s="210">
        <v>89.649875659827757</v>
      </c>
      <c r="W8" s="210">
        <v>101.16666562217193</v>
      </c>
      <c r="X8" s="132">
        <f t="shared" ref="X8:X18" si="3">W8/V8-1</f>
        <v>0.12846409297927086</v>
      </c>
      <c r="Y8" s="132">
        <f t="shared" ref="Y8:Y18" si="4">W8/S8-1</f>
        <v>0.45835603121662283</v>
      </c>
      <c r="Z8" s="208">
        <v>20.02</v>
      </c>
      <c r="AA8" s="211">
        <v>76.52</v>
      </c>
      <c r="AB8" s="211">
        <v>83.26</v>
      </c>
      <c r="AC8" s="211">
        <v>2209.1800000000003</v>
      </c>
      <c r="AD8" s="211">
        <v>2389.2000000000007</v>
      </c>
      <c r="AE8" s="132">
        <f t="shared" ref="AE8:AE18" si="5">AD8/AC8-1</f>
        <v>8.1487248662399869E-2</v>
      </c>
      <c r="AF8" s="132">
        <f t="shared" ref="AF8:AF18" si="6">AD8/Z8-1</f>
        <v>118.34065934065939</v>
      </c>
      <c r="AH8" s="63" t="s">
        <v>43</v>
      </c>
      <c r="AI8" s="213">
        <v>1164045941.3</v>
      </c>
      <c r="AJ8" s="131">
        <v>418465794.61000001</v>
      </c>
      <c r="AK8" s="131">
        <v>1220647920.8699999</v>
      </c>
      <c r="AL8" s="131">
        <v>1436841017.01</v>
      </c>
      <c r="AM8" s="131">
        <v>1647597613.0800004</v>
      </c>
      <c r="AN8" s="132">
        <f t="shared" ref="AN8:AN18" si="7">AM8/AL8-1</f>
        <v>0.14668052594195502</v>
      </c>
      <c r="AO8" s="131">
        <f t="shared" ref="AO8:AO18" si="8">AM8-AL8</f>
        <v>210756596.07000041</v>
      </c>
      <c r="AP8" s="132">
        <f t="shared" ref="AP8:AP18" si="9">AM8/AI8-1</f>
        <v>0.41540600299673103</v>
      </c>
      <c r="AQ8" s="131">
        <f t="shared" ref="AQ8:AQ18" si="10">AM8-AI8</f>
        <v>483551671.78000045</v>
      </c>
      <c r="AR8" s="133">
        <f t="shared" ref="AR8:AR18" si="11">AM8/AM$8</f>
        <v>1</v>
      </c>
      <c r="AS8" s="214">
        <v>16034024.5</v>
      </c>
      <c r="AT8" s="215">
        <v>112153548.94</v>
      </c>
      <c r="AU8" s="215">
        <v>135040900.16</v>
      </c>
      <c r="AV8" s="215">
        <v>464292656.80999988</v>
      </c>
      <c r="AW8" s="215">
        <v>526030372.24999994</v>
      </c>
      <c r="AX8" s="132">
        <f t="shared" ref="AX8:AX18" si="12">AW8/AV8-1</f>
        <v>0.13297155260688243</v>
      </c>
      <c r="AY8" s="131">
        <f t="shared" ref="AY8:AY18" si="13">AW8-AV8</f>
        <v>61737715.440000057</v>
      </c>
      <c r="AZ8" s="132">
        <f t="shared" ref="AZ8:AZ18" si="14">AW8/AS8-1</f>
        <v>31.807132872349044</v>
      </c>
      <c r="BA8" s="131">
        <f t="shared" ref="BA8:BA18" si="15">AW8-AS8</f>
        <v>509996347.74999994</v>
      </c>
      <c r="BB8" s="133">
        <f t="shared" ref="BB8:BB18" si="16">AW8/AW$8</f>
        <v>1</v>
      </c>
    </row>
    <row r="9" spans="2:54" x14ac:dyDescent="0.25">
      <c r="B9" s="15" t="s">
        <v>44</v>
      </c>
      <c r="C9" s="216">
        <v>105.84973100534538</v>
      </c>
      <c r="D9" s="217">
        <v>120.02147991713741</v>
      </c>
      <c r="E9" s="217">
        <v>127.80811517194637</v>
      </c>
      <c r="F9" s="217">
        <v>134.37015624961805</v>
      </c>
      <c r="G9" s="217">
        <v>146.89847035864958</v>
      </c>
      <c r="H9" s="74">
        <f>G9/F9-1</f>
        <v>9.3237326343193372E-2</v>
      </c>
      <c r="I9" s="74">
        <f t="shared" si="0"/>
        <v>0.38780201861099917</v>
      </c>
      <c r="J9" s="216">
        <v>102.15</v>
      </c>
      <c r="K9" s="217">
        <v>132.52000000000001</v>
      </c>
      <c r="L9" s="217">
        <v>129.80000000000001</v>
      </c>
      <c r="M9" s="217">
        <v>139.91999999999999</v>
      </c>
      <c r="N9" s="217">
        <v>149.41</v>
      </c>
      <c r="O9" s="74">
        <f t="shared" si="1"/>
        <v>6.7824471126358032E-2</v>
      </c>
      <c r="P9" s="74">
        <f t="shared" si="2"/>
        <v>0.46265296133137523</v>
      </c>
      <c r="R9" s="15" t="s">
        <v>44</v>
      </c>
      <c r="S9" s="216">
        <v>88.957275549029447</v>
      </c>
      <c r="T9" s="217">
        <v>62.249642421004083</v>
      </c>
      <c r="U9" s="217">
        <v>104.01424644615264</v>
      </c>
      <c r="V9" s="217">
        <v>114.8352025169124</v>
      </c>
      <c r="W9" s="217">
        <v>126.43260550178164</v>
      </c>
      <c r="X9" s="74">
        <f t="shared" si="3"/>
        <v>0.1009917057721148</v>
      </c>
      <c r="Y9" s="74">
        <f t="shared" si="4"/>
        <v>0.421273355343458</v>
      </c>
      <c r="Z9" s="216">
        <v>22.26</v>
      </c>
      <c r="AA9" s="217">
        <v>106</v>
      </c>
      <c r="AB9" s="217">
        <v>112.13</v>
      </c>
      <c r="AC9" s="217">
        <v>121.45</v>
      </c>
      <c r="AD9" s="217">
        <v>131.94</v>
      </c>
      <c r="AE9" s="74">
        <f t="shared" si="5"/>
        <v>8.6372993001235132E-2</v>
      </c>
      <c r="AF9" s="74">
        <f t="shared" si="6"/>
        <v>4.9272237196765492</v>
      </c>
      <c r="AH9" s="15" t="s">
        <v>44</v>
      </c>
      <c r="AI9" s="218">
        <v>523122521.94</v>
      </c>
      <c r="AJ9" s="52">
        <v>216528168.16000003</v>
      </c>
      <c r="AK9" s="52">
        <v>594845246.01999998</v>
      </c>
      <c r="AL9" s="52">
        <v>685482777.69000006</v>
      </c>
      <c r="AM9" s="52">
        <v>764872263.66999996</v>
      </c>
      <c r="AN9" s="74">
        <f t="shared" si="7"/>
        <v>0.11581543484948464</v>
      </c>
      <c r="AO9" s="52">
        <f t="shared" si="8"/>
        <v>79389485.9799999</v>
      </c>
      <c r="AP9" s="74">
        <f t="shared" si="9"/>
        <v>0.46212833818255605</v>
      </c>
      <c r="AQ9" s="52">
        <f t="shared" si="10"/>
        <v>241749741.72999996</v>
      </c>
      <c r="AR9" s="98">
        <f t="shared" si="11"/>
        <v>0.46423486996934671</v>
      </c>
      <c r="AS9" s="219">
        <v>6200586.4400000004</v>
      </c>
      <c r="AT9" s="220">
        <v>56935470.75</v>
      </c>
      <c r="AU9" s="220">
        <v>65605493.899999999</v>
      </c>
      <c r="AV9" s="220">
        <v>75041552.640000001</v>
      </c>
      <c r="AW9" s="220">
        <v>82045251.849999994</v>
      </c>
      <c r="AX9" s="74">
        <f t="shared" si="12"/>
        <v>9.3330947503167172E-2</v>
      </c>
      <c r="AY9" s="52">
        <f t="shared" si="13"/>
        <v>7003699.2099999934</v>
      </c>
      <c r="AZ9" s="74">
        <f t="shared" si="14"/>
        <v>12.231853574482221</v>
      </c>
      <c r="BA9" s="52">
        <f t="shared" si="15"/>
        <v>75844665.409999996</v>
      </c>
      <c r="BB9" s="98">
        <f t="shared" si="16"/>
        <v>0.15597056021511885</v>
      </c>
    </row>
    <row r="10" spans="2:54" x14ac:dyDescent="0.25">
      <c r="B10" s="19" t="s">
        <v>45</v>
      </c>
      <c r="C10" s="216">
        <v>83.920548374547039</v>
      </c>
      <c r="D10" s="217">
        <v>80.290545247609472</v>
      </c>
      <c r="E10" s="217">
        <v>91.548614248291642</v>
      </c>
      <c r="F10" s="217">
        <v>98.588100555027395</v>
      </c>
      <c r="G10" s="217">
        <v>112.82684308235204</v>
      </c>
      <c r="H10" s="74">
        <f>G10/F10-1</f>
        <v>0.14442658340270209</v>
      </c>
      <c r="I10" s="74">
        <f t="shared" si="0"/>
        <v>0.34444835344489033</v>
      </c>
      <c r="J10" s="216">
        <v>76.709999999999994</v>
      </c>
      <c r="K10" s="217">
        <v>87.2</v>
      </c>
      <c r="L10" s="217">
        <v>94.63</v>
      </c>
      <c r="M10" s="217">
        <v>100.29</v>
      </c>
      <c r="N10" s="217">
        <v>116.03</v>
      </c>
      <c r="O10" s="74">
        <f t="shared" si="1"/>
        <v>0.15694485990627172</v>
      </c>
      <c r="P10" s="74">
        <f t="shared" si="2"/>
        <v>0.51257984617390195</v>
      </c>
      <c r="R10" s="19" t="s">
        <v>45</v>
      </c>
      <c r="S10" s="216">
        <v>67.230605328958305</v>
      </c>
      <c r="T10" s="217">
        <v>33.952423887354037</v>
      </c>
      <c r="U10" s="217">
        <v>68.49298851867286</v>
      </c>
      <c r="V10" s="217">
        <v>80.655298704795626</v>
      </c>
      <c r="W10" s="217">
        <v>94.244930852908865</v>
      </c>
      <c r="X10" s="74">
        <f t="shared" si="3"/>
        <v>0.16849025874731804</v>
      </c>
      <c r="Y10" s="74">
        <f t="shared" si="4"/>
        <v>0.40181589012578245</v>
      </c>
      <c r="Z10" s="216">
        <v>16.29</v>
      </c>
      <c r="AA10" s="217">
        <v>61.72</v>
      </c>
      <c r="AB10" s="217">
        <v>76.150000000000006</v>
      </c>
      <c r="AC10" s="217">
        <v>85.81</v>
      </c>
      <c r="AD10" s="217">
        <v>96.94</v>
      </c>
      <c r="AE10" s="74">
        <f t="shared" si="5"/>
        <v>0.12970516256846509</v>
      </c>
      <c r="AF10" s="74">
        <f t="shared" si="6"/>
        <v>4.9508901166359731</v>
      </c>
      <c r="AH10" s="19" t="s">
        <v>45</v>
      </c>
      <c r="AI10" s="218">
        <v>321254160.15999997</v>
      </c>
      <c r="AJ10" s="52">
        <v>79958747.430000007</v>
      </c>
      <c r="AK10" s="52">
        <v>303638448.10000002</v>
      </c>
      <c r="AL10" s="52">
        <v>350771697.93999994</v>
      </c>
      <c r="AM10" s="52">
        <v>415964844.41000003</v>
      </c>
      <c r="AN10" s="74">
        <f t="shared" si="7"/>
        <v>0.18585634717072153</v>
      </c>
      <c r="AO10" s="52">
        <f t="shared" si="8"/>
        <v>65193146.470000088</v>
      </c>
      <c r="AP10" s="74">
        <f t="shared" si="9"/>
        <v>0.29481543274904087</v>
      </c>
      <c r="AQ10" s="52">
        <f t="shared" si="10"/>
        <v>94710684.25000006</v>
      </c>
      <c r="AR10" s="98">
        <f t="shared" si="11"/>
        <v>0.25246749637637556</v>
      </c>
      <c r="AS10" s="219">
        <v>3635022.82</v>
      </c>
      <c r="AT10" s="220">
        <v>25315026.170000002</v>
      </c>
      <c r="AU10" s="220">
        <v>35398040.82</v>
      </c>
      <c r="AV10" s="220">
        <v>37749114.700000003</v>
      </c>
      <c r="AW10" s="220">
        <v>44156356.289999999</v>
      </c>
      <c r="AX10" s="74">
        <f t="shared" si="12"/>
        <v>0.16973223454164854</v>
      </c>
      <c r="AY10" s="52">
        <f t="shared" si="13"/>
        <v>6407241.5899999961</v>
      </c>
      <c r="AZ10" s="74">
        <f t="shared" si="14"/>
        <v>11.147477052152317</v>
      </c>
      <c r="BA10" s="52">
        <f t="shared" si="15"/>
        <v>40521333.469999999</v>
      </c>
      <c r="BB10" s="98">
        <f t="shared" si="16"/>
        <v>8.3942598411436128E-2</v>
      </c>
    </row>
    <row r="11" spans="2:54" x14ac:dyDescent="0.25">
      <c r="B11" s="19" t="s">
        <v>46</v>
      </c>
      <c r="C11" s="216">
        <v>67.827968328679049</v>
      </c>
      <c r="D11" s="217">
        <v>63.187162427832199</v>
      </c>
      <c r="E11" s="217">
        <v>74.099782483795437</v>
      </c>
      <c r="F11" s="217">
        <v>78.150113391052273</v>
      </c>
      <c r="G11" s="217">
        <v>85.615358204838486</v>
      </c>
      <c r="H11" s="74">
        <f>G11/F11-1</f>
        <v>9.5524427155097902E-2</v>
      </c>
      <c r="I11" s="74">
        <f t="shared" si="0"/>
        <v>0.26224270480822542</v>
      </c>
      <c r="J11" s="216">
        <v>53.24</v>
      </c>
      <c r="K11" s="217">
        <v>67.12</v>
      </c>
      <c r="L11" s="217">
        <v>82.24</v>
      </c>
      <c r="M11" s="217">
        <v>85.13</v>
      </c>
      <c r="N11" s="217">
        <v>88.45</v>
      </c>
      <c r="O11" s="74">
        <f t="shared" si="1"/>
        <v>3.8999177728180623E-2</v>
      </c>
      <c r="P11" s="74">
        <f t="shared" si="2"/>
        <v>0.66134485349361372</v>
      </c>
      <c r="R11" s="19" t="s">
        <v>46</v>
      </c>
      <c r="S11" s="216">
        <v>46.751112226260076</v>
      </c>
      <c r="T11" s="217">
        <v>30.600148499036138</v>
      </c>
      <c r="U11" s="217">
        <v>50.025601581139455</v>
      </c>
      <c r="V11" s="217">
        <v>50.251032830058051</v>
      </c>
      <c r="W11" s="217">
        <v>59.182203294682672</v>
      </c>
      <c r="X11" s="74">
        <f t="shared" si="3"/>
        <v>0.17773108255960812</v>
      </c>
      <c r="Y11" s="74">
        <f t="shared" si="4"/>
        <v>0.26589936530836278</v>
      </c>
      <c r="Z11" s="216">
        <v>10.119999999999999</v>
      </c>
      <c r="AA11" s="217">
        <v>49.31</v>
      </c>
      <c r="AB11" s="217">
        <v>55.54</v>
      </c>
      <c r="AC11" s="217">
        <v>63.89</v>
      </c>
      <c r="AD11" s="217">
        <v>58.95</v>
      </c>
      <c r="AE11" s="74">
        <f t="shared" si="5"/>
        <v>-7.7320394427922934E-2</v>
      </c>
      <c r="AF11" s="74">
        <f t="shared" si="6"/>
        <v>4.8250988142292499</v>
      </c>
      <c r="AH11" s="19" t="s">
        <v>46</v>
      </c>
      <c r="AI11" s="218">
        <v>7347700.6500000004</v>
      </c>
      <c r="AJ11" s="52">
        <v>2906991.1700000004</v>
      </c>
      <c r="AK11" s="52">
        <v>6243688.21</v>
      </c>
      <c r="AL11" s="52">
        <v>6759139.96</v>
      </c>
      <c r="AM11" s="52">
        <v>7994701</v>
      </c>
      <c r="AN11" s="74">
        <f t="shared" si="7"/>
        <v>0.18279855829468583</v>
      </c>
      <c r="AO11" s="52">
        <f t="shared" si="8"/>
        <v>1235561.04</v>
      </c>
      <c r="AP11" s="74">
        <f t="shared" si="9"/>
        <v>8.8054805281159609E-2</v>
      </c>
      <c r="AQ11" s="52">
        <f t="shared" si="10"/>
        <v>647000.34999999963</v>
      </c>
      <c r="AR11" s="98">
        <f t="shared" si="11"/>
        <v>4.8523382994314955E-3</v>
      </c>
      <c r="AS11" s="219">
        <v>45173.07</v>
      </c>
      <c r="AT11" s="220">
        <v>593096.94999999995</v>
      </c>
      <c r="AU11" s="220">
        <v>747294.64</v>
      </c>
      <c r="AV11" s="220">
        <v>891304.72</v>
      </c>
      <c r="AW11" s="220">
        <v>822294.74</v>
      </c>
      <c r="AX11" s="74">
        <f t="shared" si="12"/>
        <v>-7.7425798889520059E-2</v>
      </c>
      <c r="AY11" s="52">
        <f t="shared" si="13"/>
        <v>-69009.979999999981</v>
      </c>
      <c r="AZ11" s="74">
        <f t="shared" si="14"/>
        <v>17.203206910666022</v>
      </c>
      <c r="BA11" s="52">
        <f t="shared" si="15"/>
        <v>777121.67</v>
      </c>
      <c r="BB11" s="98">
        <f t="shared" si="16"/>
        <v>1.5632077221753996E-3</v>
      </c>
    </row>
    <row r="12" spans="2:54" x14ac:dyDescent="0.25">
      <c r="B12" s="19" t="s">
        <v>47</v>
      </c>
      <c r="C12" s="216">
        <v>141.02678454344414</v>
      </c>
      <c r="D12" s="217">
        <v>160.85168881317696</v>
      </c>
      <c r="E12" s="217">
        <v>192.18705437946062</v>
      </c>
      <c r="F12" s="217">
        <v>191.35902797693288</v>
      </c>
      <c r="G12" s="217">
        <v>191.94562821778089</v>
      </c>
      <c r="H12" s="74">
        <f t="shared" ref="H12:H18" si="17">G12/F12-1</f>
        <v>3.0654432510950347E-3</v>
      </c>
      <c r="I12" s="74">
        <f t="shared" si="0"/>
        <v>0.36105796384126521</v>
      </c>
      <c r="J12" s="216">
        <v>146.31</v>
      </c>
      <c r="K12" s="217">
        <v>207.04</v>
      </c>
      <c r="L12" s="217">
        <v>142.35</v>
      </c>
      <c r="M12" s="217">
        <v>198.53</v>
      </c>
      <c r="N12" s="217">
        <v>162.57</v>
      </c>
      <c r="O12" s="74">
        <f t="shared" si="1"/>
        <v>-0.18113131516647363</v>
      </c>
      <c r="P12" s="74">
        <f t="shared" si="2"/>
        <v>0.11113389378716421</v>
      </c>
      <c r="R12" s="19" t="s">
        <v>47</v>
      </c>
      <c r="S12" s="216">
        <v>103.95434052363009</v>
      </c>
      <c r="T12" s="217">
        <v>42.881099663369589</v>
      </c>
      <c r="U12" s="217">
        <v>95.219807372673046</v>
      </c>
      <c r="V12" s="217">
        <v>102.5404156281558</v>
      </c>
      <c r="W12" s="217">
        <v>115.72404366047181</v>
      </c>
      <c r="X12" s="74">
        <f t="shared" si="3"/>
        <v>0.12857006626659317</v>
      </c>
      <c r="Y12" s="74">
        <f t="shared" si="4"/>
        <v>0.1132199298033767</v>
      </c>
      <c r="Z12" s="216">
        <v>22.81</v>
      </c>
      <c r="AA12" s="217">
        <v>131.63999999999999</v>
      </c>
      <c r="AB12" s="217">
        <v>68.33</v>
      </c>
      <c r="AC12" s="217">
        <v>107.98</v>
      </c>
      <c r="AD12" s="217">
        <v>111.7</v>
      </c>
      <c r="AE12" s="74">
        <f t="shared" si="5"/>
        <v>3.4450824226708532E-2</v>
      </c>
      <c r="AF12" s="74">
        <f t="shared" si="6"/>
        <v>3.896975010960106</v>
      </c>
      <c r="AH12" s="19" t="s">
        <v>47</v>
      </c>
      <c r="AI12" s="218">
        <v>49425635.010000005</v>
      </c>
      <c r="AJ12" s="52">
        <v>17168380.200000003</v>
      </c>
      <c r="AK12" s="52">
        <v>47355429.740000002</v>
      </c>
      <c r="AL12" s="52">
        <v>46270284.170000009</v>
      </c>
      <c r="AM12" s="52">
        <v>47401910.479999997</v>
      </c>
      <c r="AN12" s="74">
        <f t="shared" si="7"/>
        <v>2.4456869679950977E-2</v>
      </c>
      <c r="AO12" s="52">
        <f t="shared" si="8"/>
        <v>1131626.3099999875</v>
      </c>
      <c r="AP12" s="74">
        <f t="shared" si="9"/>
        <v>-4.0944836208792412E-2</v>
      </c>
      <c r="AQ12" s="52">
        <f t="shared" si="10"/>
        <v>-2023724.5300000086</v>
      </c>
      <c r="AR12" s="98">
        <f t="shared" si="11"/>
        <v>2.8770319951718915E-2</v>
      </c>
      <c r="AS12" s="219">
        <v>1268688.05</v>
      </c>
      <c r="AT12" s="220">
        <v>5639528.5</v>
      </c>
      <c r="AU12" s="220">
        <v>3496943.42</v>
      </c>
      <c r="AV12" s="220">
        <v>3585149.99</v>
      </c>
      <c r="AW12" s="220">
        <v>5852209.29</v>
      </c>
      <c r="AX12" s="74">
        <f t="shared" si="12"/>
        <v>0.63234712810439486</v>
      </c>
      <c r="AY12" s="52">
        <f t="shared" si="13"/>
        <v>2267059.2999999998</v>
      </c>
      <c r="AZ12" s="74">
        <f t="shared" si="14"/>
        <v>3.6128039828230429</v>
      </c>
      <c r="BA12" s="52">
        <f t="shared" si="15"/>
        <v>4583521.24</v>
      </c>
      <c r="BB12" s="98">
        <f t="shared" si="16"/>
        <v>1.1125230782717415E-2</v>
      </c>
    </row>
    <row r="13" spans="2:54" x14ac:dyDescent="0.25">
      <c r="B13" s="19" t="s">
        <v>48</v>
      </c>
      <c r="C13" s="216">
        <v>52.356273922041225</v>
      </c>
      <c r="D13" s="217">
        <v>47.450132738962139</v>
      </c>
      <c r="E13" s="217">
        <v>57.318687381177277</v>
      </c>
      <c r="F13" s="217">
        <v>64.195498656668704</v>
      </c>
      <c r="G13" s="217">
        <v>73.065673113639576</v>
      </c>
      <c r="H13" s="74">
        <f t="shared" si="17"/>
        <v>0.13817439918039209</v>
      </c>
      <c r="I13" s="74">
        <f t="shared" si="0"/>
        <v>0.39554761330866972</v>
      </c>
      <c r="J13" s="216">
        <v>33.81</v>
      </c>
      <c r="K13" s="217">
        <v>55.04</v>
      </c>
      <c r="L13" s="217">
        <v>59.93</v>
      </c>
      <c r="M13" s="217">
        <v>63.77</v>
      </c>
      <c r="N13" s="217">
        <v>73.88</v>
      </c>
      <c r="O13" s="74">
        <f t="shared" si="1"/>
        <v>0.15853849772620343</v>
      </c>
      <c r="P13" s="74">
        <f t="shared" si="2"/>
        <v>1.1851523217982844</v>
      </c>
      <c r="R13" s="19" t="s">
        <v>48</v>
      </c>
      <c r="S13" s="216">
        <v>40.534380255338569</v>
      </c>
      <c r="T13" s="217">
        <v>24.384741736070584</v>
      </c>
      <c r="U13" s="217">
        <v>39.60714537859338</v>
      </c>
      <c r="V13" s="217">
        <v>50.12166719924582</v>
      </c>
      <c r="W13" s="217">
        <v>59.421838698956016</v>
      </c>
      <c r="X13" s="74">
        <f t="shared" si="3"/>
        <v>0.18555191834979778</v>
      </c>
      <c r="Y13" s="74">
        <f t="shared" si="4"/>
        <v>0.46596144617580237</v>
      </c>
      <c r="Z13" s="216">
        <v>9.24</v>
      </c>
      <c r="AA13" s="217">
        <v>36.119999999999997</v>
      </c>
      <c r="AB13" s="217">
        <v>43.45</v>
      </c>
      <c r="AC13" s="217">
        <v>48.08</v>
      </c>
      <c r="AD13" s="217">
        <v>60.91</v>
      </c>
      <c r="AE13" s="74">
        <f t="shared" si="5"/>
        <v>0.26684692179700487</v>
      </c>
      <c r="AF13" s="74">
        <f t="shared" si="6"/>
        <v>5.5919913419913412</v>
      </c>
      <c r="AH13" s="19" t="s">
        <v>48</v>
      </c>
      <c r="AI13" s="218">
        <v>126677157.20000002</v>
      </c>
      <c r="AJ13" s="52">
        <v>35095905.910000004</v>
      </c>
      <c r="AK13" s="52">
        <v>107239354.64999999</v>
      </c>
      <c r="AL13" s="52">
        <v>142318096.10999998</v>
      </c>
      <c r="AM13" s="52">
        <v>176578922.98000002</v>
      </c>
      <c r="AN13" s="74">
        <f t="shared" si="7"/>
        <v>0.24073415683919275</v>
      </c>
      <c r="AO13" s="52">
        <f t="shared" si="8"/>
        <v>34260826.870000035</v>
      </c>
      <c r="AP13" s="74">
        <f t="shared" si="9"/>
        <v>0.39392868361589661</v>
      </c>
      <c r="AQ13" s="52">
        <f t="shared" si="10"/>
        <v>49901765.780000001</v>
      </c>
      <c r="AR13" s="98">
        <f t="shared" si="11"/>
        <v>0.10717357295141097</v>
      </c>
      <c r="AS13" s="219">
        <v>1100215.5</v>
      </c>
      <c r="AT13" s="220">
        <v>8550959.7799999993</v>
      </c>
      <c r="AU13" s="220">
        <v>11817210.33</v>
      </c>
      <c r="AV13" s="220">
        <v>14100678.85</v>
      </c>
      <c r="AW13" s="220">
        <v>18433014.07</v>
      </c>
      <c r="AX13" s="74">
        <f t="shared" si="12"/>
        <v>0.30724302468600651</v>
      </c>
      <c r="AY13" s="52">
        <f t="shared" si="13"/>
        <v>4332335.2200000007</v>
      </c>
      <c r="AZ13" s="74">
        <f t="shared" si="14"/>
        <v>15.754003256634721</v>
      </c>
      <c r="BA13" s="52">
        <f t="shared" si="15"/>
        <v>17332798.57</v>
      </c>
      <c r="BB13" s="98">
        <f t="shared" si="16"/>
        <v>3.5041729608037864E-2</v>
      </c>
    </row>
    <row r="14" spans="2:54" x14ac:dyDescent="0.25">
      <c r="B14" s="19" t="s">
        <v>49</v>
      </c>
      <c r="C14" s="216">
        <v>80.121614921459411</v>
      </c>
      <c r="D14" s="217">
        <v>80.948722675720063</v>
      </c>
      <c r="E14" s="217">
        <v>86.773208315154108</v>
      </c>
      <c r="F14" s="217">
        <v>94.378713253141612</v>
      </c>
      <c r="G14" s="217">
        <v>105.14661873674518</v>
      </c>
      <c r="H14" s="74">
        <f t="shared" si="17"/>
        <v>0.11409252269335357</v>
      </c>
      <c r="I14" s="74">
        <f t="shared" si="0"/>
        <v>0.31233773607555171</v>
      </c>
      <c r="J14" s="216">
        <v>80.64</v>
      </c>
      <c r="K14" s="217">
        <v>90.53</v>
      </c>
      <c r="L14" s="217">
        <v>96.39</v>
      </c>
      <c r="M14" s="217">
        <v>100.96</v>
      </c>
      <c r="N14" s="217">
        <v>101.59</v>
      </c>
      <c r="O14" s="74">
        <f t="shared" si="1"/>
        <v>6.2400950871632777E-3</v>
      </c>
      <c r="P14" s="74">
        <f t="shared" si="2"/>
        <v>0.25979662698412698</v>
      </c>
      <c r="R14" s="19" t="s">
        <v>49</v>
      </c>
      <c r="S14" s="216">
        <v>49.472754102882128</v>
      </c>
      <c r="T14" s="217">
        <v>39.684624601958497</v>
      </c>
      <c r="U14" s="217">
        <v>62.210445017014813</v>
      </c>
      <c r="V14" s="217">
        <v>69.24384642754039</v>
      </c>
      <c r="W14" s="217">
        <v>77.175114123840046</v>
      </c>
      <c r="X14" s="74">
        <f t="shared" si="3"/>
        <v>0.11454111961557856</v>
      </c>
      <c r="Y14" s="74">
        <f t="shared" si="4"/>
        <v>0.55995184669422038</v>
      </c>
      <c r="Z14" s="216">
        <v>50.09</v>
      </c>
      <c r="AA14" s="217">
        <v>60.96</v>
      </c>
      <c r="AB14" s="217">
        <v>68.819999999999993</v>
      </c>
      <c r="AC14" s="217">
        <v>73.47</v>
      </c>
      <c r="AD14" s="217">
        <v>78.17</v>
      </c>
      <c r="AE14" s="74">
        <f t="shared" si="5"/>
        <v>6.3971689124812992E-2</v>
      </c>
      <c r="AF14" s="74">
        <f t="shared" si="6"/>
        <v>0.56059093631463353</v>
      </c>
      <c r="AH14" s="19" t="s">
        <v>49</v>
      </c>
      <c r="AI14" s="218">
        <v>5388331.7799999993</v>
      </c>
      <c r="AJ14" s="52">
        <v>3147617.4899999998</v>
      </c>
      <c r="AK14" s="52">
        <v>6282253.6500000004</v>
      </c>
      <c r="AL14" s="52">
        <v>7104001.6600000001</v>
      </c>
      <c r="AM14" s="52">
        <v>8097168.79</v>
      </c>
      <c r="AN14" s="74">
        <f t="shared" si="7"/>
        <v>0.13980389891969702</v>
      </c>
      <c r="AO14" s="52">
        <f t="shared" si="8"/>
        <v>993167.12999999989</v>
      </c>
      <c r="AP14" s="74">
        <f t="shared" si="9"/>
        <v>0.50272275735775152</v>
      </c>
      <c r="AQ14" s="52">
        <f t="shared" si="10"/>
        <v>2708837.0100000007</v>
      </c>
      <c r="AR14" s="98">
        <f t="shared" si="11"/>
        <v>4.9145305417523906E-3</v>
      </c>
      <c r="AS14" s="219">
        <v>228248.26</v>
      </c>
      <c r="AT14" s="220">
        <v>597169.05000000005</v>
      </c>
      <c r="AU14" s="220">
        <v>723208.7</v>
      </c>
      <c r="AV14" s="220">
        <v>783456.5</v>
      </c>
      <c r="AW14" s="220">
        <v>833572.83</v>
      </c>
      <c r="AX14" s="74">
        <f t="shared" si="12"/>
        <v>6.3968235632737791E-2</v>
      </c>
      <c r="AY14" s="52">
        <f t="shared" si="13"/>
        <v>50116.329999999958</v>
      </c>
      <c r="AZ14" s="74">
        <f t="shared" si="14"/>
        <v>2.6520446201868086</v>
      </c>
      <c r="BA14" s="52">
        <f t="shared" si="15"/>
        <v>605324.56999999995</v>
      </c>
      <c r="BB14" s="98">
        <f t="shared" si="16"/>
        <v>1.5846477199302062E-3</v>
      </c>
    </row>
    <row r="15" spans="2:54" x14ac:dyDescent="0.25">
      <c r="B15" s="19" t="s">
        <v>50</v>
      </c>
      <c r="C15" s="216">
        <v>84.964546790549306</v>
      </c>
      <c r="D15" s="217">
        <v>127.97927657012937</v>
      </c>
      <c r="E15" s="217">
        <v>125.13765649100519</v>
      </c>
      <c r="F15" s="217">
        <v>147.444763844124</v>
      </c>
      <c r="G15" s="217">
        <v>162.97701786575212</v>
      </c>
      <c r="H15" s="74">
        <f t="shared" si="17"/>
        <v>0.10534286614646104</v>
      </c>
      <c r="I15" s="74">
        <f t="shared" si="0"/>
        <v>0.91817674573743768</v>
      </c>
      <c r="J15" s="216">
        <v>145.27000000000001</v>
      </c>
      <c r="K15" s="217">
        <v>124.48</v>
      </c>
      <c r="L15" s="217">
        <v>143.53</v>
      </c>
      <c r="M15" s="217">
        <v>187.62</v>
      </c>
      <c r="N15" s="217">
        <v>173.54</v>
      </c>
      <c r="O15" s="74">
        <f t="shared" si="1"/>
        <v>-7.5045304338556718E-2</v>
      </c>
      <c r="P15" s="74">
        <f t="shared" si="2"/>
        <v>0.19460315275005158</v>
      </c>
      <c r="R15" s="19" t="s">
        <v>50</v>
      </c>
      <c r="S15" s="216">
        <v>67.133585236787823</v>
      </c>
      <c r="T15" s="217">
        <v>79.240046035654942</v>
      </c>
      <c r="U15" s="217">
        <v>92.879581047894987</v>
      </c>
      <c r="V15" s="217">
        <v>119.79058866278812</v>
      </c>
      <c r="W15" s="217">
        <v>139.64471114150425</v>
      </c>
      <c r="X15" s="74">
        <f t="shared" si="3"/>
        <v>0.16574025305615381</v>
      </c>
      <c r="Y15" s="74">
        <f t="shared" si="4"/>
        <v>1.0801020927001201</v>
      </c>
      <c r="Z15" s="216">
        <v>65.33</v>
      </c>
      <c r="AA15" s="217">
        <v>94.07</v>
      </c>
      <c r="AB15" s="217">
        <v>106.99</v>
      </c>
      <c r="AC15" s="217">
        <v>151.55000000000001</v>
      </c>
      <c r="AD15" s="217">
        <v>147.13</v>
      </c>
      <c r="AE15" s="74">
        <f t="shared" si="5"/>
        <v>-2.916529198284401E-2</v>
      </c>
      <c r="AF15" s="74">
        <f t="shared" si="6"/>
        <v>1.2521046992193479</v>
      </c>
      <c r="AH15" s="19" t="s">
        <v>50</v>
      </c>
      <c r="AI15" s="218">
        <v>34960119.090000004</v>
      </c>
      <c r="AJ15" s="52">
        <v>22237456.780000001</v>
      </c>
      <c r="AK15" s="52">
        <v>46052220.759999998</v>
      </c>
      <c r="AL15" s="52">
        <v>64951309.950000003</v>
      </c>
      <c r="AM15" s="52">
        <v>76152822.640000001</v>
      </c>
      <c r="AN15" s="74">
        <f t="shared" si="7"/>
        <v>0.17246015051309982</v>
      </c>
      <c r="AO15" s="52">
        <f t="shared" si="8"/>
        <v>11201512.689999998</v>
      </c>
      <c r="AP15" s="74">
        <f t="shared" si="9"/>
        <v>1.178276980234394</v>
      </c>
      <c r="AQ15" s="52">
        <f t="shared" si="10"/>
        <v>41192703.549999997</v>
      </c>
      <c r="AR15" s="98">
        <f t="shared" si="11"/>
        <v>4.6220522556864339E-2</v>
      </c>
      <c r="AS15" s="219">
        <v>1358957.05</v>
      </c>
      <c r="AT15" s="220">
        <v>4490872.0999999996</v>
      </c>
      <c r="AU15" s="220">
        <v>5920144.1799999997</v>
      </c>
      <c r="AV15" s="220">
        <v>8320254.0800000001</v>
      </c>
      <c r="AW15" s="220">
        <v>8154875.0800000001</v>
      </c>
      <c r="AX15" s="74">
        <f t="shared" si="12"/>
        <v>-1.9876676650720793E-2</v>
      </c>
      <c r="AY15" s="52">
        <f t="shared" si="13"/>
        <v>-165379</v>
      </c>
      <c r="AZ15" s="74">
        <f t="shared" si="14"/>
        <v>5.000833565711293</v>
      </c>
      <c r="BA15" s="52">
        <f t="shared" si="15"/>
        <v>6795918.0300000003</v>
      </c>
      <c r="BB15" s="98">
        <f t="shared" si="16"/>
        <v>1.5502669636962205E-2</v>
      </c>
    </row>
    <row r="16" spans="2:54" x14ac:dyDescent="0.25">
      <c r="B16" s="19" t="s">
        <v>51</v>
      </c>
      <c r="C16" s="216">
        <v>63.117308474887537</v>
      </c>
      <c r="D16" s="217">
        <v>65.985131208502693</v>
      </c>
      <c r="E16" s="217">
        <v>74.958331798182044</v>
      </c>
      <c r="F16" s="217">
        <v>84.88833158174431</v>
      </c>
      <c r="G16" s="217">
        <v>93.94525585734722</v>
      </c>
      <c r="H16" s="74">
        <f t="shared" si="17"/>
        <v>0.10669221678460517</v>
      </c>
      <c r="I16" s="74">
        <f t="shared" si="0"/>
        <v>0.48842303525545905</v>
      </c>
      <c r="J16" s="216">
        <v>59.51</v>
      </c>
      <c r="K16" s="217">
        <v>71.91</v>
      </c>
      <c r="L16" s="217">
        <v>73.739999999999995</v>
      </c>
      <c r="M16" s="217">
        <v>86.81</v>
      </c>
      <c r="N16" s="217">
        <v>94.49</v>
      </c>
      <c r="O16" s="74">
        <f t="shared" si="1"/>
        <v>8.8469070383596193E-2</v>
      </c>
      <c r="P16" s="74">
        <f t="shared" si="2"/>
        <v>0.58780036968576699</v>
      </c>
      <c r="R16" s="19" t="s">
        <v>51</v>
      </c>
      <c r="S16" s="216">
        <v>41.977272225614726</v>
      </c>
      <c r="T16" s="217">
        <v>32.787472687432512</v>
      </c>
      <c r="U16" s="217">
        <v>51.213056351013826</v>
      </c>
      <c r="V16" s="217">
        <v>59.584620895962217</v>
      </c>
      <c r="W16" s="217">
        <v>65.923131684236068</v>
      </c>
      <c r="X16" s="74">
        <f t="shared" si="3"/>
        <v>0.10637830186653718</v>
      </c>
      <c r="Y16" s="74">
        <f t="shared" si="4"/>
        <v>0.57044820182502165</v>
      </c>
      <c r="Z16" s="216">
        <v>27.91</v>
      </c>
      <c r="AA16" s="217">
        <v>48.57</v>
      </c>
      <c r="AB16" s="217">
        <v>50.3</v>
      </c>
      <c r="AC16" s="217">
        <v>65.09</v>
      </c>
      <c r="AD16" s="217">
        <v>67.97</v>
      </c>
      <c r="AE16" s="74">
        <f t="shared" si="5"/>
        <v>4.4246428022737705E-2</v>
      </c>
      <c r="AF16" s="74">
        <f t="shared" si="6"/>
        <v>1.4353278394840556</v>
      </c>
      <c r="AH16" s="19" t="s">
        <v>51</v>
      </c>
      <c r="AI16" s="218">
        <v>18702773.41</v>
      </c>
      <c r="AJ16" s="52">
        <v>11769764.359999998</v>
      </c>
      <c r="AK16" s="52">
        <v>21970703.760000002</v>
      </c>
      <c r="AL16" s="52">
        <v>26849083.819999997</v>
      </c>
      <c r="AM16" s="52">
        <v>28977089.249999996</v>
      </c>
      <c r="AN16" s="74">
        <f t="shared" si="7"/>
        <v>7.9258027732582725E-2</v>
      </c>
      <c r="AO16" s="52">
        <f t="shared" si="8"/>
        <v>2128005.4299999997</v>
      </c>
      <c r="AP16" s="74">
        <f t="shared" si="9"/>
        <v>0.54934718048321773</v>
      </c>
      <c r="AQ16" s="52">
        <f t="shared" si="10"/>
        <v>10274315.839999996</v>
      </c>
      <c r="AR16" s="98">
        <f t="shared" si="11"/>
        <v>1.7587479503463562E-2</v>
      </c>
      <c r="AS16" s="219">
        <v>784874.98</v>
      </c>
      <c r="AT16" s="220">
        <v>1971084.55</v>
      </c>
      <c r="AU16" s="220">
        <v>2374904.89</v>
      </c>
      <c r="AV16" s="220">
        <v>2956131.67</v>
      </c>
      <c r="AW16" s="220">
        <v>2956436.22</v>
      </c>
      <c r="AX16" s="74">
        <f t="shared" si="12"/>
        <v>1.03023151198256E-4</v>
      </c>
      <c r="AY16" s="52">
        <f t="shared" si="13"/>
        <v>304.5500000002794</v>
      </c>
      <c r="AZ16" s="74">
        <f t="shared" si="14"/>
        <v>2.7667606884347369</v>
      </c>
      <c r="BA16" s="52">
        <f t="shared" si="15"/>
        <v>2171561.2400000002</v>
      </c>
      <c r="BB16" s="98">
        <f t="shared" si="16"/>
        <v>5.6202766531414866E-3</v>
      </c>
    </row>
    <row r="17" spans="2:54" x14ac:dyDescent="0.25">
      <c r="B17" s="19" t="s">
        <v>52</v>
      </c>
      <c r="C17" s="216">
        <v>92.923933731047526</v>
      </c>
      <c r="D17" s="217">
        <v>92.017027225659177</v>
      </c>
      <c r="E17" s="217">
        <v>113.0872922383201</v>
      </c>
      <c r="F17" s="217">
        <v>127.44234677491137</v>
      </c>
      <c r="G17" s="217">
        <v>140.73387912372309</v>
      </c>
      <c r="H17" s="74">
        <f t="shared" si="17"/>
        <v>0.10429447263935909</v>
      </c>
      <c r="I17" s="74">
        <f t="shared" si="0"/>
        <v>0.5145062576779551</v>
      </c>
      <c r="J17" s="216">
        <v>92</v>
      </c>
      <c r="K17" s="217">
        <v>103.01</v>
      </c>
      <c r="L17" s="217">
        <v>109.34</v>
      </c>
      <c r="M17" s="217">
        <v>129.44999999999999</v>
      </c>
      <c r="N17" s="217">
        <v>135.47</v>
      </c>
      <c r="O17" s="74">
        <f t="shared" si="1"/>
        <v>4.6504441869447799E-2</v>
      </c>
      <c r="P17" s="74">
        <f t="shared" si="2"/>
        <v>0.47249999999999992</v>
      </c>
      <c r="R17" s="19" t="s">
        <v>52</v>
      </c>
      <c r="S17" s="216">
        <v>70.477269780045177</v>
      </c>
      <c r="T17" s="217">
        <v>44.946421724704699</v>
      </c>
      <c r="U17" s="217">
        <v>86.024751063512028</v>
      </c>
      <c r="V17" s="217">
        <v>106.83229828268635</v>
      </c>
      <c r="W17" s="217">
        <v>121.29087797837335</v>
      </c>
      <c r="X17" s="74">
        <f t="shared" si="3"/>
        <v>0.1353390306874096</v>
      </c>
      <c r="Y17" s="74">
        <f t="shared" si="4"/>
        <v>0.720992858504792</v>
      </c>
      <c r="Z17" s="216">
        <v>26.99</v>
      </c>
      <c r="AA17" s="217">
        <v>75.25</v>
      </c>
      <c r="AB17" s="217">
        <v>88.28</v>
      </c>
      <c r="AC17" s="217">
        <v>112.03</v>
      </c>
      <c r="AD17" s="217">
        <v>119.51</v>
      </c>
      <c r="AE17" s="74">
        <f t="shared" si="5"/>
        <v>6.6767830045523446E-2</v>
      </c>
      <c r="AF17" s="74">
        <f t="shared" si="6"/>
        <v>3.4279362726935902</v>
      </c>
      <c r="AH17" s="19" t="s">
        <v>52</v>
      </c>
      <c r="AI17" s="218">
        <v>60653968.089999989</v>
      </c>
      <c r="AJ17" s="52">
        <v>21094010.550000001</v>
      </c>
      <c r="AK17" s="52">
        <v>71165589.230000004</v>
      </c>
      <c r="AL17" s="52">
        <v>87274244.26000002</v>
      </c>
      <c r="AM17" s="52">
        <v>100696035.88</v>
      </c>
      <c r="AN17" s="74">
        <f t="shared" si="7"/>
        <v>0.15378868913507771</v>
      </c>
      <c r="AO17" s="52">
        <f t="shared" si="8"/>
        <v>13421791.619999975</v>
      </c>
      <c r="AP17" s="74">
        <f t="shared" si="9"/>
        <v>0.66017226986014355</v>
      </c>
      <c r="AQ17" s="52">
        <f t="shared" si="10"/>
        <v>40042067.790000007</v>
      </c>
      <c r="AR17" s="98">
        <f t="shared" si="11"/>
        <v>6.1116886235201541E-2</v>
      </c>
      <c r="AS17" s="219">
        <v>1225010.7</v>
      </c>
      <c r="AT17" s="220">
        <v>6347079.2800000003</v>
      </c>
      <c r="AU17" s="220">
        <v>7449049.7999999998</v>
      </c>
      <c r="AV17" s="220">
        <v>9452902.6199999992</v>
      </c>
      <c r="AW17" s="220">
        <v>10084901.09</v>
      </c>
      <c r="AX17" s="74">
        <f t="shared" si="12"/>
        <v>6.6857609287421349E-2</v>
      </c>
      <c r="AY17" s="52">
        <f t="shared" si="13"/>
        <v>631998.47000000067</v>
      </c>
      <c r="AZ17" s="74">
        <f t="shared" si="14"/>
        <v>7.232500409996419</v>
      </c>
      <c r="BA17" s="52">
        <f t="shared" si="15"/>
        <v>8859890.3900000006</v>
      </c>
      <c r="BB17" s="98">
        <f t="shared" si="16"/>
        <v>1.9171708749180501E-2</v>
      </c>
    </row>
    <row r="18" spans="2:54" x14ac:dyDescent="0.25">
      <c r="B18" s="23" t="s">
        <v>53</v>
      </c>
      <c r="C18" s="216">
        <v>54.315439671720746</v>
      </c>
      <c r="D18" s="217">
        <v>73.294100594892839</v>
      </c>
      <c r="E18" s="217">
        <v>61.652109414583627</v>
      </c>
      <c r="F18" s="217">
        <v>67.546040342056031</v>
      </c>
      <c r="G18" s="217">
        <v>70.370182125111114</v>
      </c>
      <c r="H18" s="74">
        <f t="shared" si="17"/>
        <v>4.1810619375369784E-2</v>
      </c>
      <c r="I18" s="74">
        <f t="shared" si="0"/>
        <v>0.29558340225954649</v>
      </c>
      <c r="J18" s="216">
        <v>49.22</v>
      </c>
      <c r="K18" s="217">
        <v>75.3</v>
      </c>
      <c r="L18" s="217">
        <v>63.81</v>
      </c>
      <c r="M18" s="217">
        <v>71.709999999999994</v>
      </c>
      <c r="N18" s="217">
        <v>69.08</v>
      </c>
      <c r="O18" s="74">
        <f t="shared" si="1"/>
        <v>-3.6675498535769013E-2</v>
      </c>
      <c r="P18" s="74">
        <f t="shared" si="2"/>
        <v>0.40349451442503037</v>
      </c>
      <c r="R18" s="23" t="s">
        <v>53</v>
      </c>
      <c r="S18" s="216">
        <v>38.633748055363441</v>
      </c>
      <c r="T18" s="217">
        <v>24.475639271899215</v>
      </c>
      <c r="U18" s="217">
        <v>39.834097092059437</v>
      </c>
      <c r="V18" s="217">
        <v>51.340786959775158</v>
      </c>
      <c r="W18" s="217">
        <v>53.985598568714423</v>
      </c>
      <c r="X18" s="74">
        <f t="shared" si="3"/>
        <v>5.1514824091251965E-2</v>
      </c>
      <c r="Y18" s="74">
        <f t="shared" si="4"/>
        <v>0.39736891412532049</v>
      </c>
      <c r="Z18" s="216">
        <v>8.7899999999999991</v>
      </c>
      <c r="AA18" s="217">
        <v>38.57</v>
      </c>
      <c r="AB18" s="217">
        <v>39.69</v>
      </c>
      <c r="AC18" s="217">
        <v>49.04</v>
      </c>
      <c r="AD18" s="217">
        <v>50.64</v>
      </c>
      <c r="AE18" s="74">
        <f t="shared" si="5"/>
        <v>3.2626427406199143E-2</v>
      </c>
      <c r="AF18" s="74">
        <f t="shared" si="6"/>
        <v>4.7610921501706489</v>
      </c>
      <c r="AH18" s="23" t="s">
        <v>53</v>
      </c>
      <c r="AI18" s="218">
        <v>16513573.960000001</v>
      </c>
      <c r="AJ18" s="52">
        <v>8558752.5499999989</v>
      </c>
      <c r="AK18" s="52">
        <v>15854986.770000001</v>
      </c>
      <c r="AL18" s="52">
        <v>19060381.48</v>
      </c>
      <c r="AM18" s="52">
        <v>20861853.960000001</v>
      </c>
      <c r="AN18" s="74">
        <f t="shared" si="7"/>
        <v>9.4513978216557826E-2</v>
      </c>
      <c r="AO18" s="52">
        <f t="shared" si="8"/>
        <v>1801472.4800000004</v>
      </c>
      <c r="AP18" s="74">
        <f t="shared" si="9"/>
        <v>0.26331550096500123</v>
      </c>
      <c r="AQ18" s="52">
        <f t="shared" si="10"/>
        <v>4348280</v>
      </c>
      <c r="AR18" s="98">
        <f t="shared" si="11"/>
        <v>1.2661983602295398E-2</v>
      </c>
      <c r="AS18" s="219">
        <v>187247.63</v>
      </c>
      <c r="AT18" s="220">
        <v>1713261.8</v>
      </c>
      <c r="AU18" s="220">
        <v>1508609.47</v>
      </c>
      <c r="AV18" s="220">
        <v>1883673.18</v>
      </c>
      <c r="AW18" s="220">
        <v>2004545.95</v>
      </c>
      <c r="AX18" s="74">
        <f t="shared" si="12"/>
        <v>6.4168652653429081E-2</v>
      </c>
      <c r="AY18" s="52">
        <f t="shared" si="13"/>
        <v>120872.77000000002</v>
      </c>
      <c r="AZ18" s="74">
        <f t="shared" si="14"/>
        <v>9.7053208096679242</v>
      </c>
      <c r="BA18" s="52">
        <f t="shared" si="15"/>
        <v>1817298.3199999998</v>
      </c>
      <c r="BB18" s="98">
        <f t="shared" si="16"/>
        <v>3.8107038219597788E-3</v>
      </c>
    </row>
    <row r="19" spans="2:54" x14ac:dyDescent="0.25">
      <c r="B19" s="101"/>
      <c r="C19" s="102"/>
      <c r="D19" s="102"/>
      <c r="E19" s="102"/>
      <c r="F19" s="102"/>
      <c r="G19" s="103"/>
      <c r="H19" s="102"/>
      <c r="I19" s="104"/>
      <c r="J19" s="102"/>
      <c r="K19" s="102"/>
      <c r="L19" s="102"/>
      <c r="M19" s="102"/>
      <c r="N19" s="104"/>
      <c r="O19" s="104"/>
      <c r="P19" s="104"/>
      <c r="R19" s="101"/>
      <c r="S19" s="102"/>
      <c r="T19" s="102"/>
      <c r="U19" s="102"/>
      <c r="V19" s="102"/>
      <c r="W19" s="103"/>
      <c r="X19" s="102"/>
      <c r="Y19" s="104"/>
      <c r="Z19" s="102"/>
      <c r="AA19" s="102"/>
      <c r="AB19" s="102"/>
      <c r="AC19" s="102"/>
      <c r="AD19" s="104"/>
      <c r="AE19" s="104"/>
      <c r="AF19" s="104"/>
      <c r="AH19" s="101"/>
      <c r="AI19" s="101"/>
      <c r="AJ19" s="101"/>
      <c r="AK19" s="101"/>
      <c r="AL19" s="102"/>
      <c r="AM19" s="103"/>
      <c r="AN19" s="104"/>
      <c r="AO19" s="104"/>
      <c r="AP19" s="102"/>
      <c r="AQ19" s="102"/>
      <c r="AR19" s="104"/>
      <c r="AS19" s="102"/>
      <c r="AT19" s="102"/>
      <c r="AU19" s="102"/>
      <c r="AV19" s="102"/>
      <c r="AW19" s="104"/>
      <c r="AX19" s="104"/>
      <c r="AY19" s="104"/>
      <c r="AZ19" s="104"/>
      <c r="BA19" s="221"/>
      <c r="BB19" s="104"/>
    </row>
    <row r="20" spans="2:54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R20" s="105" t="s">
        <v>55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H20" s="105" t="s">
        <v>55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</row>
    <row r="21" spans="2:54" ht="39" customHeight="1" x14ac:dyDescent="0.25">
      <c r="B21" s="268" t="s">
        <v>167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R21" s="268" t="s">
        <v>168</v>
      </c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H21" s="309" t="s">
        <v>169</v>
      </c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</row>
    <row r="22" spans="2:54" ht="24" customHeight="1" x14ac:dyDescent="0.25">
      <c r="B22" s="268" t="s">
        <v>170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R22" s="310" t="s">
        <v>171</v>
      </c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P22" s="120"/>
      <c r="AQ22" s="120"/>
      <c r="AW22" s="52">
        <f>AW11/N11</f>
        <v>9296.7183719615605</v>
      </c>
    </row>
    <row r="23" spans="2:54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</row>
    <row r="27" spans="2:54" ht="50.25" customHeight="1" thickBot="1" x14ac:dyDescent="0.3">
      <c r="B27" s="270" t="s">
        <v>172</v>
      </c>
      <c r="C27" s="270"/>
      <c r="D27" s="270"/>
      <c r="E27" s="270"/>
      <c r="F27" s="270"/>
      <c r="G27" s="270"/>
      <c r="H27" s="270"/>
      <c r="I27" s="270"/>
      <c r="R27" s="270" t="s">
        <v>173</v>
      </c>
      <c r="S27" s="270"/>
      <c r="T27" s="270"/>
      <c r="U27" s="270"/>
      <c r="V27" s="270"/>
      <c r="W27" s="270"/>
      <c r="X27" s="270"/>
      <c r="Y27" s="270"/>
      <c r="AH27" s="270" t="s">
        <v>174</v>
      </c>
      <c r="AI27" s="270"/>
      <c r="AJ27" s="270"/>
      <c r="AK27" s="270"/>
      <c r="AL27" s="270"/>
      <c r="AM27" s="270"/>
      <c r="AN27" s="270"/>
      <c r="AO27" s="270"/>
    </row>
    <row r="28" spans="2:54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R28" s="83"/>
      <c r="S28" s="83"/>
      <c r="T28" s="83"/>
      <c r="U28" s="83"/>
      <c r="V28" s="83"/>
      <c r="W28" s="83"/>
      <c r="X28" s="83"/>
      <c r="Y28" s="84"/>
      <c r="AH28" s="84"/>
      <c r="AI28" s="84"/>
      <c r="AJ28" s="84"/>
      <c r="AK28" s="84"/>
      <c r="AL28" s="84"/>
      <c r="AM28" s="84"/>
      <c r="AN28" s="84"/>
      <c r="AO28" s="84"/>
    </row>
    <row r="29" spans="2:54" ht="30.75" thickBot="1" x14ac:dyDescent="0.3">
      <c r="B29" s="85"/>
      <c r="C29" s="182">
        <v>2019</v>
      </c>
      <c r="D29" s="182">
        <v>2020</v>
      </c>
      <c r="E29" s="182">
        <v>2021</v>
      </c>
      <c r="F29" s="182">
        <v>2022</v>
      </c>
      <c r="G29" s="182">
        <v>2023</v>
      </c>
      <c r="H29" s="14" t="str">
        <f>CONCATENATE("var. ",RIGHT(G29,2),"/",RIGHT(F29,2))</f>
        <v>var. 23/22</v>
      </c>
      <c r="I29" s="204" t="str">
        <f>CONCATENATE("var. ",RIGHT(G29,2),"/",RIGHT(D29,2))</f>
        <v>var. 23/20</v>
      </c>
      <c r="R29" s="85"/>
      <c r="S29" s="182">
        <v>2019</v>
      </c>
      <c r="T29" s="182">
        <v>2020</v>
      </c>
      <c r="U29" s="182">
        <v>2021</v>
      </c>
      <c r="V29" s="182">
        <v>2022</v>
      </c>
      <c r="W29" s="182">
        <v>2023</v>
      </c>
      <c r="X29" s="14" t="str">
        <f>CONCATENATE("var. ",RIGHT(W29,2),"/",RIGHT(V29,2))</f>
        <v>var. 23/22</v>
      </c>
      <c r="Y29" s="204" t="str">
        <f>CONCATENATE("var. ",RIGHT(W29,2),"/",RIGHT(T29,2))</f>
        <v>var. 23/20</v>
      </c>
      <c r="AH29" s="85"/>
      <c r="AI29" s="182">
        <v>2019</v>
      </c>
      <c r="AJ29" s="182">
        <v>2020</v>
      </c>
      <c r="AK29" s="182">
        <v>2021</v>
      </c>
      <c r="AL29" s="182">
        <v>2022</v>
      </c>
      <c r="AM29" s="182">
        <v>2023</v>
      </c>
      <c r="AN29" s="14" t="str">
        <f>CONCATENATE("var. ",RIGHT(AM29,2),"/",RIGHT(AL29,2))</f>
        <v>var. 23/22</v>
      </c>
      <c r="AO29" s="204" t="str">
        <f>CONCATENATE("var. ",RIGHT(AM29,2),"/",RIGHT(AJ29,2))</f>
        <v>var. 23/20</v>
      </c>
    </row>
    <row r="30" spans="2:54" ht="15.75" x14ac:dyDescent="0.25">
      <c r="B30" s="207" t="s">
        <v>43</v>
      </c>
      <c r="C30" s="208">
        <v>87.94</v>
      </c>
      <c r="D30" s="208">
        <v>95.05</v>
      </c>
      <c r="E30" s="208">
        <v>99.07</v>
      </c>
      <c r="F30" s="208">
        <v>105.63</v>
      </c>
      <c r="G30" s="208">
        <v>113.88</v>
      </c>
      <c r="H30" s="132">
        <f>G30/F30-1</f>
        <v>7.8102811701221242E-2</v>
      </c>
      <c r="I30" s="132">
        <f t="shared" ref="I30:I40" si="18">G30/D30-1</f>
        <v>0.19810625986322994</v>
      </c>
      <c r="R30" s="207" t="s">
        <v>43</v>
      </c>
      <c r="S30" s="208">
        <v>70.459999999999994</v>
      </c>
      <c r="T30" s="208">
        <v>47.83</v>
      </c>
      <c r="U30" s="208">
        <v>53</v>
      </c>
      <c r="V30" s="208">
        <v>80.58</v>
      </c>
      <c r="W30" s="208">
        <v>93.24</v>
      </c>
      <c r="X30" s="132">
        <f>W30/V30-1</f>
        <v>0.15711094564408046</v>
      </c>
      <c r="Y30" s="132">
        <f t="shared" ref="Y30:Y40" si="19">W30/T30-1</f>
        <v>0.94940413966130044</v>
      </c>
      <c r="AH30" s="207" t="s">
        <v>43</v>
      </c>
      <c r="AI30" s="214">
        <v>1422023576.4000001</v>
      </c>
      <c r="AJ30" s="214">
        <v>477122731.20999998</v>
      </c>
      <c r="AK30" s="214">
        <v>651901800.17999995</v>
      </c>
      <c r="AL30" s="214">
        <v>1528879517.8</v>
      </c>
      <c r="AM30" s="214">
        <v>1797799676.5999999</v>
      </c>
      <c r="AN30" s="132">
        <f>AM30/AL30-1</f>
        <v>0.1758936238396116</v>
      </c>
      <c r="AO30" s="132">
        <f t="shared" ref="AO30:AO40" si="20">AM30/AJ30-1</f>
        <v>2.7680025683134333</v>
      </c>
    </row>
    <row r="31" spans="2:54" ht="15.75" customHeight="1" x14ac:dyDescent="0.25">
      <c r="B31" s="15" t="s">
        <v>44</v>
      </c>
      <c r="C31" s="216">
        <v>107.11</v>
      </c>
      <c r="D31" s="216">
        <v>119.42</v>
      </c>
      <c r="E31" s="216">
        <v>126.49</v>
      </c>
      <c r="F31" s="216">
        <v>131.02000000000001</v>
      </c>
      <c r="G31" s="216">
        <v>139.02000000000001</v>
      </c>
      <c r="H31" s="74">
        <f t="shared" ref="H31:H35" si="21">G31/F31-1</f>
        <v>6.1059380247290518E-2</v>
      </c>
      <c r="I31" s="74">
        <f t="shared" si="18"/>
        <v>0.16412661195779599</v>
      </c>
      <c r="R31" s="15" t="s">
        <v>44</v>
      </c>
      <c r="S31" s="216">
        <v>89.94</v>
      </c>
      <c r="T31" s="217">
        <v>61.17</v>
      </c>
      <c r="U31" s="217">
        <v>72.88</v>
      </c>
      <c r="V31" s="217">
        <v>107.72</v>
      </c>
      <c r="W31" s="217">
        <v>119.35</v>
      </c>
      <c r="X31" s="74">
        <f t="shared" ref="X31:X40" si="22">W31/V31-1</f>
        <v>0.10796509468993687</v>
      </c>
      <c r="Y31" s="74">
        <f t="shared" si="19"/>
        <v>0.95111982998201716</v>
      </c>
      <c r="AH31" s="15" t="s">
        <v>44</v>
      </c>
      <c r="AI31" s="219">
        <v>636659325.91999996</v>
      </c>
      <c r="AJ31" s="220">
        <v>217815325.03999999</v>
      </c>
      <c r="AK31" s="220">
        <v>333738906.93000001</v>
      </c>
      <c r="AL31" s="220">
        <v>743382276.49000001</v>
      </c>
      <c r="AM31" s="220">
        <v>857710368.34000003</v>
      </c>
      <c r="AN31" s="74">
        <f t="shared" ref="AN31:AN40" si="23">AM31/AL31-1</f>
        <v>0.15379448160886833</v>
      </c>
      <c r="AO31" s="74">
        <f t="shared" si="20"/>
        <v>2.9377870596684992</v>
      </c>
    </row>
    <row r="32" spans="2:54" ht="15.75" customHeight="1" x14ac:dyDescent="0.25">
      <c r="B32" s="19" t="s">
        <v>45</v>
      </c>
      <c r="C32" s="216">
        <v>84.930000000000021</v>
      </c>
      <c r="D32" s="216">
        <v>89.5</v>
      </c>
      <c r="E32" s="216">
        <v>85.87</v>
      </c>
      <c r="F32" s="216">
        <v>93.47</v>
      </c>
      <c r="G32" s="216">
        <v>101.28999999999999</v>
      </c>
      <c r="H32" s="74">
        <f t="shared" si="21"/>
        <v>8.366320744623934E-2</v>
      </c>
      <c r="I32" s="74">
        <f t="shared" si="18"/>
        <v>0.13173184357541889</v>
      </c>
      <c r="R32" s="19" t="s">
        <v>45</v>
      </c>
      <c r="S32" s="216">
        <v>68.489999999999995</v>
      </c>
      <c r="T32" s="217">
        <v>44.55</v>
      </c>
      <c r="U32" s="217">
        <v>43.14</v>
      </c>
      <c r="V32" s="217">
        <v>71.23</v>
      </c>
      <c r="W32" s="217">
        <v>83.79</v>
      </c>
      <c r="X32" s="74">
        <f t="shared" si="22"/>
        <v>0.1763301979503018</v>
      </c>
      <c r="Y32" s="74">
        <f t="shared" si="19"/>
        <v>0.88080808080808115</v>
      </c>
      <c r="AH32" s="19" t="s">
        <v>45</v>
      </c>
      <c r="AI32" s="219">
        <v>393325543.29000002</v>
      </c>
      <c r="AJ32" s="220">
        <v>122348722.31</v>
      </c>
      <c r="AK32" s="220">
        <v>137154616.22</v>
      </c>
      <c r="AL32" s="220">
        <v>381071528.48000002</v>
      </c>
      <c r="AM32" s="220">
        <v>437636228.67000002</v>
      </c>
      <c r="AN32" s="74">
        <f t="shared" si="23"/>
        <v>0.14843591284718283</v>
      </c>
      <c r="AO32" s="74">
        <f t="shared" si="20"/>
        <v>2.5769578987604222</v>
      </c>
    </row>
    <row r="33" spans="2:44" ht="15.75" customHeight="1" x14ac:dyDescent="0.25">
      <c r="B33" s="19" t="s">
        <v>46</v>
      </c>
      <c r="C33" s="216">
        <v>67.28</v>
      </c>
      <c r="D33" s="216">
        <v>70.819999999999993</v>
      </c>
      <c r="E33" s="216">
        <v>66.41</v>
      </c>
      <c r="F33" s="216">
        <v>77.45</v>
      </c>
      <c r="G33" s="216">
        <v>80.180000000000007</v>
      </c>
      <c r="H33" s="74">
        <f t="shared" si="21"/>
        <v>3.5248547449967749E-2</v>
      </c>
      <c r="I33" s="74">
        <f t="shared" si="18"/>
        <v>0.13216605478678356</v>
      </c>
      <c r="R33" s="19" t="s">
        <v>46</v>
      </c>
      <c r="S33" s="216">
        <v>47.78</v>
      </c>
      <c r="T33" s="217">
        <v>38.090000000000003</v>
      </c>
      <c r="U33" s="217">
        <v>36.92</v>
      </c>
      <c r="V33" s="217">
        <v>53.920000000000009</v>
      </c>
      <c r="W33" s="217">
        <v>54.70000000000001</v>
      </c>
      <c r="X33" s="74">
        <f t="shared" si="22"/>
        <v>1.4465875370919923E-2</v>
      </c>
      <c r="Y33" s="74">
        <f t="shared" si="19"/>
        <v>0.43607245996324506</v>
      </c>
      <c r="AH33" s="19" t="s">
        <v>46</v>
      </c>
      <c r="AI33" s="219">
        <v>9017206.9299999997</v>
      </c>
      <c r="AJ33" s="220">
        <v>2812428.07</v>
      </c>
      <c r="AK33" s="220">
        <v>4381169.17</v>
      </c>
      <c r="AL33" s="220">
        <v>8179727.9699999997</v>
      </c>
      <c r="AM33" s="220">
        <v>8858381.8200000003</v>
      </c>
      <c r="AN33" s="74">
        <f t="shared" si="23"/>
        <v>8.2967777472433557E-2</v>
      </c>
      <c r="AO33" s="74">
        <f t="shared" si="20"/>
        <v>2.1497274239621711</v>
      </c>
    </row>
    <row r="34" spans="2:44" ht="15.75" customHeight="1" x14ac:dyDescent="0.25">
      <c r="B34" s="19" t="s">
        <v>47</v>
      </c>
      <c r="C34" s="216">
        <v>145.08000000000001</v>
      </c>
      <c r="D34" s="216">
        <v>135.87</v>
      </c>
      <c r="E34" s="216">
        <v>154.08000000000001</v>
      </c>
      <c r="F34" s="216">
        <v>185.51</v>
      </c>
      <c r="G34" s="216">
        <v>208.15999999999997</v>
      </c>
      <c r="H34" s="74">
        <f t="shared" si="21"/>
        <v>0.1220958438898172</v>
      </c>
      <c r="I34" s="74">
        <f t="shared" si="18"/>
        <v>0.53205269743136796</v>
      </c>
      <c r="R34" s="19" t="s">
        <v>47</v>
      </c>
      <c r="S34" s="216">
        <v>107</v>
      </c>
      <c r="T34" s="217">
        <v>44.86</v>
      </c>
      <c r="U34" s="217">
        <v>46.13</v>
      </c>
      <c r="V34" s="217">
        <v>94.79</v>
      </c>
      <c r="W34" s="217">
        <v>114.31</v>
      </c>
      <c r="X34" s="74">
        <f t="shared" si="22"/>
        <v>0.20592889545310689</v>
      </c>
      <c r="Y34" s="74">
        <f t="shared" si="19"/>
        <v>1.5481497993758362</v>
      </c>
      <c r="AH34" s="19" t="s">
        <v>47</v>
      </c>
      <c r="AI34" s="219">
        <v>61080446.18</v>
      </c>
      <c r="AJ34" s="220">
        <v>19929247.640000001</v>
      </c>
      <c r="AK34" s="220">
        <v>22694182.550000001</v>
      </c>
      <c r="AL34" s="220">
        <v>56687870.049999997</v>
      </c>
      <c r="AM34" s="220">
        <v>62672686.409999996</v>
      </c>
      <c r="AN34" s="74">
        <f t="shared" si="23"/>
        <v>0.10557490261534364</v>
      </c>
      <c r="AO34" s="74">
        <f t="shared" si="20"/>
        <v>2.1447592775258419</v>
      </c>
    </row>
    <row r="35" spans="2:44" ht="15.75" customHeight="1" x14ac:dyDescent="0.25">
      <c r="B35" s="19" t="s">
        <v>48</v>
      </c>
      <c r="C35" s="216">
        <v>53.04999999999999</v>
      </c>
      <c r="D35" s="216">
        <v>53.52</v>
      </c>
      <c r="E35" s="216">
        <v>51.25</v>
      </c>
      <c r="F35" s="216">
        <v>59.12</v>
      </c>
      <c r="G35" s="216">
        <v>65.87</v>
      </c>
      <c r="H35" s="74">
        <f t="shared" si="21"/>
        <v>0.11417456021650896</v>
      </c>
      <c r="I35" s="74">
        <f t="shared" si="18"/>
        <v>0.23075485799701045</v>
      </c>
      <c r="R35" s="19" t="s">
        <v>48</v>
      </c>
      <c r="S35" s="216">
        <v>41.28</v>
      </c>
      <c r="T35" s="217">
        <v>28.760000000000005</v>
      </c>
      <c r="U35" s="217">
        <v>28.24</v>
      </c>
      <c r="V35" s="217">
        <v>42.01</v>
      </c>
      <c r="W35" s="217">
        <v>51.99</v>
      </c>
      <c r="X35" s="74">
        <f t="shared" si="22"/>
        <v>0.23756248512258993</v>
      </c>
      <c r="Y35" s="74">
        <f t="shared" si="19"/>
        <v>0.80771905424200252</v>
      </c>
      <c r="AH35" s="19" t="s">
        <v>48</v>
      </c>
      <c r="AI35" s="219">
        <v>155171276.53999999</v>
      </c>
      <c r="AJ35" s="220">
        <v>46497100.399999999</v>
      </c>
      <c r="AK35" s="220">
        <v>54944687.289999999</v>
      </c>
      <c r="AL35" s="220">
        <v>136922674.63999999</v>
      </c>
      <c r="AM35" s="220">
        <v>177625996.66999999</v>
      </c>
      <c r="AN35" s="74">
        <f t="shared" si="23"/>
        <v>0.29727232642086521</v>
      </c>
      <c r="AO35" s="74">
        <f t="shared" si="20"/>
        <v>2.8201521200663944</v>
      </c>
    </row>
    <row r="36" spans="2:44" x14ac:dyDescent="0.25">
      <c r="B36" s="19" t="s">
        <v>49</v>
      </c>
      <c r="C36" s="216">
        <v>81.38</v>
      </c>
      <c r="D36" s="216">
        <v>86.79</v>
      </c>
      <c r="E36" s="216">
        <v>84.44</v>
      </c>
      <c r="F36" s="216">
        <v>89.45</v>
      </c>
      <c r="G36" s="216">
        <v>98.5</v>
      </c>
      <c r="H36" s="74">
        <f>G36/F36-1</f>
        <v>0.10117384013415309</v>
      </c>
      <c r="I36" s="74">
        <f t="shared" si="18"/>
        <v>0.13492337826938572</v>
      </c>
      <c r="R36" s="19" t="s">
        <v>49</v>
      </c>
      <c r="S36" s="216">
        <v>51.62</v>
      </c>
      <c r="T36" s="217">
        <v>49.1</v>
      </c>
      <c r="U36" s="217">
        <v>45.63</v>
      </c>
      <c r="V36" s="217">
        <v>64.64</v>
      </c>
      <c r="W36" s="217">
        <v>73.62</v>
      </c>
      <c r="X36" s="74">
        <f t="shared" si="22"/>
        <v>0.13892326732673266</v>
      </c>
      <c r="Y36" s="74">
        <f t="shared" si="19"/>
        <v>0.49938900203666003</v>
      </c>
      <c r="AH36" s="19" t="s">
        <v>49</v>
      </c>
      <c r="AI36" s="219">
        <v>6868734.8799999999</v>
      </c>
      <c r="AJ36" s="220">
        <v>3114952.08</v>
      </c>
      <c r="AK36" s="220">
        <v>4498900.47</v>
      </c>
      <c r="AL36" s="220">
        <v>7864755.4299999997</v>
      </c>
      <c r="AM36" s="220">
        <v>9097368.0999999996</v>
      </c>
      <c r="AN36" s="74">
        <f t="shared" si="23"/>
        <v>0.15672612848178558</v>
      </c>
      <c r="AO36" s="74">
        <f t="shared" si="20"/>
        <v>1.9205483315171898</v>
      </c>
    </row>
    <row r="37" spans="2:44" x14ac:dyDescent="0.25">
      <c r="B37" s="19" t="s">
        <v>50</v>
      </c>
      <c r="C37" s="216">
        <v>85.19</v>
      </c>
      <c r="D37" s="216">
        <v>106.13</v>
      </c>
      <c r="E37" s="216">
        <v>125.31</v>
      </c>
      <c r="F37" s="216">
        <v>128.06</v>
      </c>
      <c r="G37" s="216">
        <v>149.08000000000001</v>
      </c>
      <c r="H37" s="74">
        <f t="shared" ref="H37:H40" si="24">G37/F37-1</f>
        <v>0.16414180852725302</v>
      </c>
      <c r="I37" s="74">
        <f t="shared" si="18"/>
        <v>0.40469235842834284</v>
      </c>
      <c r="R37" s="19" t="s">
        <v>50</v>
      </c>
      <c r="S37" s="216">
        <v>67.78</v>
      </c>
      <c r="T37" s="217">
        <v>64.31</v>
      </c>
      <c r="U37" s="217">
        <v>82.55</v>
      </c>
      <c r="V37" s="217">
        <v>96.70999999999998</v>
      </c>
      <c r="W37" s="217">
        <v>122.12</v>
      </c>
      <c r="X37" s="74">
        <f t="shared" si="22"/>
        <v>0.26274428704373931</v>
      </c>
      <c r="Y37" s="74">
        <f t="shared" si="19"/>
        <v>0.8989270719950242</v>
      </c>
      <c r="AH37" s="19" t="s">
        <v>50</v>
      </c>
      <c r="AI37" s="219">
        <v>42420393.43</v>
      </c>
      <c r="AJ37" s="220">
        <v>18804870.850000001</v>
      </c>
      <c r="AK37" s="220">
        <v>30921945.879999999</v>
      </c>
      <c r="AL37" s="220">
        <v>58482134.030000001</v>
      </c>
      <c r="AM37" s="220">
        <v>79534420.480000004</v>
      </c>
      <c r="AN37" s="74">
        <f t="shared" si="23"/>
        <v>0.35997808218148575</v>
      </c>
      <c r="AO37" s="74">
        <f t="shared" si="20"/>
        <v>3.2294584799022958</v>
      </c>
    </row>
    <row r="38" spans="2:44" x14ac:dyDescent="0.25">
      <c r="B38" s="19" t="s">
        <v>51</v>
      </c>
      <c r="C38" s="216">
        <v>63.43</v>
      </c>
      <c r="D38" s="216">
        <v>64.19</v>
      </c>
      <c r="E38" s="216">
        <v>68.989999999999995</v>
      </c>
      <c r="F38" s="216">
        <v>76.34</v>
      </c>
      <c r="G38" s="216">
        <v>86.65</v>
      </c>
      <c r="H38" s="74">
        <f t="shared" si="24"/>
        <v>0.13505370709981657</v>
      </c>
      <c r="I38" s="74">
        <f t="shared" si="18"/>
        <v>0.34989873812120287</v>
      </c>
      <c r="R38" s="19" t="s">
        <v>51</v>
      </c>
      <c r="S38" s="216">
        <v>43.26</v>
      </c>
      <c r="T38" s="217">
        <v>33.54</v>
      </c>
      <c r="U38" s="217">
        <v>37.840000000000003</v>
      </c>
      <c r="V38" s="217">
        <v>53.16</v>
      </c>
      <c r="W38" s="217">
        <v>62.04999999999999</v>
      </c>
      <c r="X38" s="74">
        <f t="shared" si="22"/>
        <v>0.16723100075244535</v>
      </c>
      <c r="Y38" s="74">
        <f t="shared" si="19"/>
        <v>0.85002981514609388</v>
      </c>
      <c r="AH38" s="19" t="s">
        <v>51</v>
      </c>
      <c r="AI38" s="219">
        <v>23173738.510000002</v>
      </c>
      <c r="AJ38" s="220">
        <v>10173605.369999999</v>
      </c>
      <c r="AK38" s="220">
        <v>16610861.380000001</v>
      </c>
      <c r="AL38" s="220">
        <v>27747259.210000001</v>
      </c>
      <c r="AM38" s="220">
        <v>33504230.199999999</v>
      </c>
      <c r="AN38" s="74">
        <f t="shared" si="23"/>
        <v>0.20747890616617037</v>
      </c>
      <c r="AO38" s="74">
        <f t="shared" si="20"/>
        <v>2.2932504241610858</v>
      </c>
    </row>
    <row r="39" spans="2:44" x14ac:dyDescent="0.25">
      <c r="B39" s="19" t="s">
        <v>52</v>
      </c>
      <c r="C39" s="216">
        <v>92.8</v>
      </c>
      <c r="D39" s="216">
        <v>102.24</v>
      </c>
      <c r="E39" s="216">
        <v>98.71</v>
      </c>
      <c r="F39" s="216">
        <v>114.5</v>
      </c>
      <c r="G39" s="216">
        <v>129.04</v>
      </c>
      <c r="H39" s="74">
        <f t="shared" si="24"/>
        <v>0.12698689956331877</v>
      </c>
      <c r="I39" s="74">
        <f t="shared" si="18"/>
        <v>0.2621283255086071</v>
      </c>
      <c r="R39" s="19" t="s">
        <v>52</v>
      </c>
      <c r="S39" s="216">
        <v>71.48</v>
      </c>
      <c r="T39" s="217">
        <v>50.94</v>
      </c>
      <c r="U39" s="217">
        <v>53.72</v>
      </c>
      <c r="V39" s="217">
        <v>88.72</v>
      </c>
      <c r="W39" s="217">
        <v>108.87</v>
      </c>
      <c r="X39" s="74">
        <f t="shared" si="22"/>
        <v>0.22711902614968449</v>
      </c>
      <c r="Y39" s="74">
        <f t="shared" si="19"/>
        <v>1.1372202591283864</v>
      </c>
      <c r="AH39" s="19" t="s">
        <v>52</v>
      </c>
      <c r="AI39" s="219">
        <v>73857149.140000001</v>
      </c>
      <c r="AJ39" s="220">
        <v>28411183</v>
      </c>
      <c r="AK39" s="220">
        <v>34127770.07</v>
      </c>
      <c r="AL39" s="220">
        <v>88124626.280000001</v>
      </c>
      <c r="AM39" s="220">
        <v>107018992.04000001</v>
      </c>
      <c r="AN39" s="74">
        <f t="shared" si="23"/>
        <v>0.214405059715846</v>
      </c>
      <c r="AO39" s="74">
        <f t="shared" si="20"/>
        <v>2.7667911272825214</v>
      </c>
    </row>
    <row r="40" spans="2:44" x14ac:dyDescent="0.25">
      <c r="B40" s="23" t="s">
        <v>53</v>
      </c>
      <c r="C40" s="216">
        <v>55.1</v>
      </c>
      <c r="D40" s="216">
        <v>58.1</v>
      </c>
      <c r="E40" s="216">
        <v>74.28</v>
      </c>
      <c r="F40" s="216">
        <v>64.23</v>
      </c>
      <c r="G40" s="216">
        <v>69.86</v>
      </c>
      <c r="H40" s="74">
        <f t="shared" si="24"/>
        <v>8.7653744356219754E-2</v>
      </c>
      <c r="I40" s="74">
        <f t="shared" si="18"/>
        <v>0.2024096385542169</v>
      </c>
      <c r="R40" s="23" t="s">
        <v>53</v>
      </c>
      <c r="S40" s="216">
        <v>39.85</v>
      </c>
      <c r="T40" s="217">
        <v>22.7</v>
      </c>
      <c r="U40" s="217">
        <v>29.35</v>
      </c>
      <c r="V40" s="217">
        <v>43.18</v>
      </c>
      <c r="W40" s="217">
        <v>54</v>
      </c>
      <c r="X40" s="74">
        <f t="shared" si="22"/>
        <v>0.25057897174617882</v>
      </c>
      <c r="Y40" s="74">
        <f t="shared" si="19"/>
        <v>1.3788546255506611</v>
      </c>
      <c r="AH40" s="23" t="s">
        <v>53</v>
      </c>
      <c r="AI40" s="219">
        <v>20449761.57</v>
      </c>
      <c r="AJ40" s="220">
        <v>7215296.4500000002</v>
      </c>
      <c r="AK40" s="220">
        <v>12828760.220000001</v>
      </c>
      <c r="AL40" s="220">
        <v>20416665.23</v>
      </c>
      <c r="AM40" s="220">
        <v>24141003.859999999</v>
      </c>
      <c r="AN40" s="74">
        <f t="shared" si="23"/>
        <v>0.18241659879535566</v>
      </c>
      <c r="AO40" s="74">
        <f t="shared" si="20"/>
        <v>2.3458090083048493</v>
      </c>
    </row>
    <row r="41" spans="2:44" x14ac:dyDescent="0.25">
      <c r="B41" s="101"/>
      <c r="C41" s="102"/>
      <c r="D41" s="102"/>
      <c r="E41" s="102"/>
      <c r="F41" s="102"/>
      <c r="G41" s="103"/>
      <c r="H41" s="102"/>
      <c r="I41" s="104"/>
      <c r="R41" s="101"/>
      <c r="S41" s="102"/>
      <c r="T41" s="102"/>
      <c r="U41" s="102"/>
      <c r="V41" s="102"/>
      <c r="W41" s="103"/>
      <c r="X41" s="102"/>
      <c r="Y41" s="104"/>
      <c r="AH41" s="101"/>
      <c r="AI41" s="101"/>
      <c r="AJ41" s="101"/>
      <c r="AK41" s="101"/>
      <c r="AL41" s="102"/>
      <c r="AM41" s="103"/>
      <c r="AN41" s="104"/>
      <c r="AO41" s="104"/>
    </row>
    <row r="42" spans="2:44" x14ac:dyDescent="0.25">
      <c r="B42" s="308" t="s">
        <v>55</v>
      </c>
      <c r="C42" s="308"/>
      <c r="D42" s="308"/>
      <c r="E42" s="308"/>
      <c r="F42" s="308"/>
      <c r="G42" s="308"/>
      <c r="H42" s="308"/>
      <c r="I42" s="308"/>
      <c r="R42" s="308" t="s">
        <v>55</v>
      </c>
      <c r="S42" s="308"/>
      <c r="T42" s="308"/>
      <c r="U42" s="308"/>
      <c r="V42" s="308"/>
      <c r="W42" s="308"/>
      <c r="X42" s="308"/>
      <c r="Y42" s="308"/>
      <c r="AH42" s="105" t="s">
        <v>55</v>
      </c>
      <c r="AI42" s="105"/>
      <c r="AJ42" s="105"/>
      <c r="AK42" s="105"/>
      <c r="AL42" s="105"/>
      <c r="AM42" s="105"/>
      <c r="AN42" s="105"/>
      <c r="AO42" s="105"/>
    </row>
    <row r="43" spans="2:44" ht="39" customHeight="1" x14ac:dyDescent="0.25">
      <c r="B43" s="268" t="s">
        <v>167</v>
      </c>
      <c r="C43" s="268"/>
      <c r="D43" s="268"/>
      <c r="E43" s="268"/>
      <c r="F43" s="268"/>
      <c r="G43" s="268"/>
      <c r="H43" s="268"/>
      <c r="I43" s="268"/>
      <c r="R43" s="268" t="s">
        <v>168</v>
      </c>
      <c r="S43" s="268"/>
      <c r="T43" s="268"/>
      <c r="U43" s="268"/>
      <c r="V43" s="268"/>
      <c r="W43" s="268"/>
      <c r="X43" s="268"/>
      <c r="Y43" s="268"/>
      <c r="AH43" s="309" t="s">
        <v>169</v>
      </c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</row>
    <row r="44" spans="2:44" ht="24" customHeight="1" x14ac:dyDescent="0.25">
      <c r="B44" s="268" t="s">
        <v>170</v>
      </c>
      <c r="C44" s="268"/>
      <c r="D44" s="268"/>
      <c r="E44" s="268"/>
      <c r="F44" s="268"/>
      <c r="G44" s="268"/>
      <c r="H44" s="268"/>
      <c r="I44" s="268"/>
      <c r="R44" s="310" t="s">
        <v>171</v>
      </c>
      <c r="S44" s="310"/>
      <c r="T44" s="310"/>
      <c r="U44" s="310"/>
      <c r="V44" s="310"/>
      <c r="W44" s="310"/>
      <c r="X44" s="310"/>
      <c r="Y44" s="310"/>
      <c r="AI44" s="120"/>
      <c r="AJ44" s="120"/>
    </row>
  </sheetData>
  <mergeCells count="19">
    <mergeCell ref="AH27:AO27"/>
    <mergeCell ref="B5:P5"/>
    <mergeCell ref="R5:AF5"/>
    <mergeCell ref="AH5:BB5"/>
    <mergeCell ref="B21:P21"/>
    <mergeCell ref="R21:AF21"/>
    <mergeCell ref="AH21:BB21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43:AR4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DE971-1D4F-49A5-AC7D-749EFE722068}">
  <sheetPr>
    <tabColor theme="4"/>
  </sheetPr>
  <dimension ref="B4:B25"/>
  <sheetViews>
    <sheetView showGridLines="0" workbookViewId="0">
      <selection activeCell="N27" sqref="N27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CD28-AC4F-470F-92C9-C97A59B64410}">
  <sheetPr>
    <tabColor theme="4" tint="0.39997558519241921"/>
  </sheetPr>
  <dimension ref="A1:AE131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316</v>
      </c>
      <c r="C1" s="1"/>
      <c r="D1" s="1"/>
      <c r="F1" s="223"/>
      <c r="G1" s="223"/>
      <c r="H1" s="223"/>
      <c r="J1" s="223"/>
    </row>
    <row r="3" spans="1:31" s="4" customFormat="1" ht="25.5" customHeight="1" thickBot="1" x14ac:dyDescent="0.3">
      <c r="B3" s="62" t="s">
        <v>317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264</v>
      </c>
      <c r="D5" s="172" t="s">
        <v>265</v>
      </c>
      <c r="E5" s="172" t="s">
        <v>271</v>
      </c>
      <c r="F5" s="172" t="s">
        <v>266</v>
      </c>
      <c r="G5" s="173" t="str">
        <f>CONCATENATE("var. ",RIGHT(F5,2),"/",RIGHT(E5,2))</f>
        <v>var. 22/21</v>
      </c>
      <c r="H5" s="173" t="str">
        <f>CONCATENATE("dif. ",RIGHT(F5,2),"/",RIGHT(E5,2))</f>
        <v>dif. 22/21</v>
      </c>
      <c r="I5" s="173" t="str">
        <f>CONCATENATE("%/s total España ",RIGHT(F5,4))</f>
        <v>%/s total España 2022</v>
      </c>
      <c r="J5" s="172" t="s">
        <v>267</v>
      </c>
      <c r="K5" s="173" t="str">
        <f>CONCATENATE("var. ",RIGHT(J5,2),"/",RIGHT(F5,2))</f>
        <v>var. 23/22</v>
      </c>
      <c r="L5" s="173" t="str">
        <f>CONCATENATE("dif. ",RIGHT(J5,2),"/",RIGHT(F5,2))</f>
        <v>dif. 23/22</v>
      </c>
      <c r="M5" s="173" t="str">
        <f>CONCATENATE("%/s total España ",RIGHT(J5,4))</f>
        <v>%/s total España 2023</v>
      </c>
      <c r="N5" s="172" t="s">
        <v>268</v>
      </c>
      <c r="O5" s="173" t="str">
        <f>CONCATENATE("var. ",RIGHT(N5,2),"/",RIGHT(J5,2))</f>
        <v>var. 24/23</v>
      </c>
      <c r="P5" s="173" t="str">
        <f>CONCATENATE("dif. ",RIGHT(N5,2),"/",RIGHT(J5,2))</f>
        <v>dif. 24/23</v>
      </c>
      <c r="Q5" s="173" t="str">
        <f>CONCATENATE("var. ",RIGHT(N5,2),"/",RIGHT(C5,2))</f>
        <v>var. 24/19</v>
      </c>
      <c r="R5" s="173" t="str">
        <f>CONCATENATE("dif. ",RIGHT(N5,2),"/",RIGHT(C5,2))</f>
        <v>dif. 24/19</v>
      </c>
      <c r="S5" s="173" t="str">
        <f>CONCATENATE("%/s total España ",RIGHT(N5,4))</f>
        <v>%/s total España 2024</v>
      </c>
      <c r="T5" s="173" t="str">
        <f>CONCATENATE("%/s total Turistas ",RIGHT(N5,4))</f>
        <v>%/s total Turistas 2024</v>
      </c>
      <c r="AE5" s="1"/>
    </row>
    <row r="6" spans="1:31" s="4" customFormat="1" ht="18.75" x14ac:dyDescent="0.3">
      <c r="B6" s="224" t="s">
        <v>175</v>
      </c>
      <c r="C6" s="225">
        <v>209689</v>
      </c>
      <c r="D6" s="225">
        <v>77984</v>
      </c>
      <c r="E6" s="225">
        <v>100724</v>
      </c>
      <c r="F6" s="225">
        <v>212753</v>
      </c>
      <c r="G6" s="226">
        <f t="shared" ref="G6:G11" si="0">F6/E6-1</f>
        <v>1.1122374012152019</v>
      </c>
      <c r="H6" s="225">
        <f t="shared" ref="H6:H11" si="1">F6-E6</f>
        <v>112029</v>
      </c>
      <c r="I6" s="226"/>
      <c r="J6" s="225">
        <v>230245</v>
      </c>
      <c r="K6" s="226">
        <f t="shared" ref="K6:K11" si="2">J6/F6-1</f>
        <v>8.221740704008873E-2</v>
      </c>
      <c r="L6" s="225">
        <f t="shared" ref="L6:L11" si="3">J6-F6</f>
        <v>17492</v>
      </c>
      <c r="M6" s="226"/>
      <c r="N6" s="225">
        <v>241157</v>
      </c>
      <c r="O6" s="226">
        <f t="shared" ref="O6:O11" si="4">N6/J6-1</f>
        <v>4.7392994418988366E-2</v>
      </c>
      <c r="P6" s="225">
        <f t="shared" ref="P6:P11" si="5">N6-J6</f>
        <v>10912</v>
      </c>
      <c r="Q6" s="226">
        <f>N6/C6-1</f>
        <v>0.15006986537205091</v>
      </c>
      <c r="R6" s="225">
        <f>N6-C6</f>
        <v>31468</v>
      </c>
      <c r="S6" s="226"/>
      <c r="T6" s="226"/>
      <c r="V6" s="29"/>
      <c r="AE6" s="1"/>
    </row>
    <row r="7" spans="1:31" ht="18.75" x14ac:dyDescent="0.3">
      <c r="A7" s="4"/>
      <c r="B7" s="224" t="s">
        <v>176</v>
      </c>
      <c r="C7" s="225">
        <v>41432</v>
      </c>
      <c r="D7" s="225">
        <v>18408</v>
      </c>
      <c r="E7" s="225">
        <v>41930</v>
      </c>
      <c r="F7" s="225">
        <v>26151</v>
      </c>
      <c r="G7" s="226">
        <f t="shared" si="0"/>
        <v>-0.37631767231099456</v>
      </c>
      <c r="H7" s="225">
        <f t="shared" si="1"/>
        <v>-15779</v>
      </c>
      <c r="I7" s="226">
        <f>F7/$F$7</f>
        <v>1</v>
      </c>
      <c r="J7" s="225">
        <v>28851</v>
      </c>
      <c r="K7" s="226">
        <f t="shared" si="2"/>
        <v>0.10324652976941606</v>
      </c>
      <c r="L7" s="225">
        <f t="shared" si="3"/>
        <v>2700</v>
      </c>
      <c r="M7" s="226">
        <f>J7/$J$7</f>
        <v>1</v>
      </c>
      <c r="N7" s="225">
        <v>26485</v>
      </c>
      <c r="O7" s="226">
        <f t="shared" si="4"/>
        <v>-8.2007556063914633E-2</v>
      </c>
      <c r="P7" s="225">
        <f t="shared" si="5"/>
        <v>-2366</v>
      </c>
      <c r="Q7" s="226">
        <f t="shared" ref="Q7:Q11" si="6">N7/C7-1</f>
        <v>-0.36075979918903267</v>
      </c>
      <c r="R7" s="225">
        <f t="shared" ref="R7:R11" si="7">N7-C7</f>
        <v>-14947</v>
      </c>
      <c r="S7" s="226">
        <f>N7/$N$7</f>
        <v>1</v>
      </c>
      <c r="T7" s="226">
        <f>N7/$N$6</f>
        <v>0.10982471999568745</v>
      </c>
      <c r="V7" s="29"/>
      <c r="W7" s="79"/>
      <c r="AE7" s="1" t="s">
        <v>177</v>
      </c>
    </row>
    <row r="8" spans="1:31" ht="15.75" x14ac:dyDescent="0.25">
      <c r="A8" s="4"/>
      <c r="B8" s="227" t="s">
        <v>100</v>
      </c>
      <c r="C8" s="228">
        <v>18416</v>
      </c>
      <c r="D8" s="228">
        <v>5089</v>
      </c>
      <c r="E8" s="228">
        <v>9999</v>
      </c>
      <c r="F8" s="228">
        <v>7843</v>
      </c>
      <c r="G8" s="229">
        <f t="shared" si="0"/>
        <v>-0.21562156215621564</v>
      </c>
      <c r="H8" s="228">
        <f t="shared" si="1"/>
        <v>-2156</v>
      </c>
      <c r="I8" s="229">
        <f>F8/$F$7</f>
        <v>0.29991204925241866</v>
      </c>
      <c r="J8" s="228">
        <v>9698</v>
      </c>
      <c r="K8" s="229">
        <f t="shared" si="2"/>
        <v>0.23651663904118325</v>
      </c>
      <c r="L8" s="228">
        <f t="shared" si="3"/>
        <v>1855</v>
      </c>
      <c r="M8" s="229">
        <f>J8/$J$7</f>
        <v>0.33614086166857299</v>
      </c>
      <c r="N8" s="228">
        <v>8923</v>
      </c>
      <c r="O8" s="229">
        <f t="shared" si="4"/>
        <v>-7.9913384202928484E-2</v>
      </c>
      <c r="P8" s="228">
        <f t="shared" si="5"/>
        <v>-775</v>
      </c>
      <c r="Q8" s="229">
        <f t="shared" si="6"/>
        <v>-0.51547567332754129</v>
      </c>
      <c r="R8" s="228">
        <f t="shared" si="7"/>
        <v>-9493</v>
      </c>
      <c r="S8" s="229">
        <f>N8/$N$7</f>
        <v>0.33690768359448747</v>
      </c>
      <c r="T8" s="229">
        <f>N8/$N$6</f>
        <v>3.7000792015160246E-2</v>
      </c>
      <c r="V8" s="29"/>
      <c r="W8" s="79"/>
      <c r="AE8" s="1" t="s">
        <v>178</v>
      </c>
    </row>
    <row r="9" spans="1:31" s="4" customFormat="1" x14ac:dyDescent="0.25">
      <c r="B9" s="230" t="s">
        <v>103</v>
      </c>
      <c r="C9" s="231">
        <v>23016</v>
      </c>
      <c r="D9" s="231">
        <v>13319</v>
      </c>
      <c r="E9" s="231">
        <v>31931</v>
      </c>
      <c r="F9" s="231">
        <v>18308</v>
      </c>
      <c r="G9" s="232">
        <f t="shared" si="0"/>
        <v>-0.42663868967461083</v>
      </c>
      <c r="H9" s="233">
        <f t="shared" si="1"/>
        <v>-13623</v>
      </c>
      <c r="I9" s="234">
        <f>F9/$F$7</f>
        <v>0.70008795074758134</v>
      </c>
      <c r="J9" s="231">
        <v>19153</v>
      </c>
      <c r="K9" s="232">
        <f t="shared" si="2"/>
        <v>4.615468647585752E-2</v>
      </c>
      <c r="L9" s="233">
        <f t="shared" si="3"/>
        <v>845</v>
      </c>
      <c r="M9" s="234">
        <f>J9/$J$7</f>
        <v>0.66385913833142696</v>
      </c>
      <c r="N9" s="231">
        <v>17562</v>
      </c>
      <c r="O9" s="232">
        <f t="shared" si="4"/>
        <v>-8.3067926695556848E-2</v>
      </c>
      <c r="P9" s="233">
        <f t="shared" si="5"/>
        <v>-1591</v>
      </c>
      <c r="Q9" s="232">
        <f t="shared" si="6"/>
        <v>-0.23696558915537014</v>
      </c>
      <c r="R9" s="233">
        <f t="shared" si="7"/>
        <v>-5454</v>
      </c>
      <c r="S9" s="234">
        <f>N9/$N$7</f>
        <v>0.66309231640551258</v>
      </c>
      <c r="T9" s="234">
        <f>N9/$N$6</f>
        <v>7.2823927980527212E-2</v>
      </c>
      <c r="V9" s="29"/>
      <c r="W9" s="79"/>
      <c r="AE9" s="1" t="s">
        <v>179</v>
      </c>
    </row>
    <row r="10" spans="1:31" s="4" customFormat="1" x14ac:dyDescent="0.25">
      <c r="B10" s="235" t="s">
        <v>180</v>
      </c>
      <c r="C10" s="29">
        <v>22831</v>
      </c>
      <c r="D10" s="29">
        <v>12936</v>
      </c>
      <c r="E10" s="29">
        <v>20898</v>
      </c>
      <c r="F10" s="29">
        <v>13356</v>
      </c>
      <c r="G10" s="22">
        <f t="shared" si="0"/>
        <v>-0.36089577950043061</v>
      </c>
      <c r="H10" s="20">
        <f t="shared" si="1"/>
        <v>-7542</v>
      </c>
      <c r="I10" s="31">
        <f>F10/$F$7</f>
        <v>0.51072616725937825</v>
      </c>
      <c r="J10" s="29">
        <v>17096</v>
      </c>
      <c r="K10" s="22">
        <f t="shared" si="2"/>
        <v>0.2800239592692424</v>
      </c>
      <c r="L10" s="20">
        <f t="shared" si="3"/>
        <v>3740</v>
      </c>
      <c r="M10" s="31">
        <f>J10/$J$7</f>
        <v>0.59256178295379713</v>
      </c>
      <c r="N10" s="29">
        <v>14425</v>
      </c>
      <c r="O10" s="22">
        <f t="shared" si="4"/>
        <v>-0.15623537669630327</v>
      </c>
      <c r="P10" s="20">
        <f t="shared" si="5"/>
        <v>-2671</v>
      </c>
      <c r="Q10" s="22">
        <f t="shared" si="6"/>
        <v>-0.36818361000394206</v>
      </c>
      <c r="R10" s="20">
        <f t="shared" si="7"/>
        <v>-8406</v>
      </c>
      <c r="S10" s="31">
        <f>N10/$N$7</f>
        <v>0.54464791391353595</v>
      </c>
      <c r="T10" s="31">
        <f>N10/$N$6</f>
        <v>5.9815804641789372E-2</v>
      </c>
      <c r="V10" s="29"/>
      <c r="W10" s="79"/>
      <c r="AE10" s="1" t="s">
        <v>181</v>
      </c>
    </row>
    <row r="11" spans="1:31" s="4" customFormat="1" x14ac:dyDescent="0.25">
      <c r="B11" s="235" t="s">
        <v>182</v>
      </c>
      <c r="C11" s="29">
        <f>C9-C10</f>
        <v>185</v>
      </c>
      <c r="D11" s="29">
        <f>D9-D10</f>
        <v>383</v>
      </c>
      <c r="E11" s="29">
        <f>E9-E10</f>
        <v>11033</v>
      </c>
      <c r="F11" s="29">
        <f>F9-F10</f>
        <v>4952</v>
      </c>
      <c r="G11" s="22">
        <f t="shared" si="0"/>
        <v>-0.551164687754917</v>
      </c>
      <c r="H11" s="20">
        <f t="shared" si="1"/>
        <v>-6081</v>
      </c>
      <c r="I11" s="31">
        <f>F11/$F$7</f>
        <v>0.18936178348820312</v>
      </c>
      <c r="J11" s="29">
        <f>J9-J10</f>
        <v>2057</v>
      </c>
      <c r="K11" s="22">
        <f t="shared" si="2"/>
        <v>-0.58461227786752823</v>
      </c>
      <c r="L11" s="20">
        <f t="shared" si="3"/>
        <v>-2895</v>
      </c>
      <c r="M11" s="31">
        <f>J11/$J$7</f>
        <v>7.1297355377629892E-2</v>
      </c>
      <c r="N11" s="29">
        <f>N9-N10</f>
        <v>3137</v>
      </c>
      <c r="O11" s="22">
        <f t="shared" si="4"/>
        <v>0.52503646086533795</v>
      </c>
      <c r="P11" s="20">
        <f t="shared" si="5"/>
        <v>1080</v>
      </c>
      <c r="Q11" s="22">
        <f t="shared" si="6"/>
        <v>15.956756756756757</v>
      </c>
      <c r="R11" s="20">
        <f t="shared" si="7"/>
        <v>2952</v>
      </c>
      <c r="S11" s="31">
        <f>N11/$N$7</f>
        <v>0.11844440249197659</v>
      </c>
      <c r="T11" s="31">
        <f>N11/$N$6</f>
        <v>1.3008123338737835E-2</v>
      </c>
      <c r="V11" s="29"/>
      <c r="W11" s="79"/>
      <c r="AE11" s="1" t="s">
        <v>183</v>
      </c>
    </row>
    <row r="12" spans="1:31" s="4" customFormat="1" ht="7.5" customHeight="1" x14ac:dyDescent="0.25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AE12" s="1" t="s">
        <v>184</v>
      </c>
    </row>
    <row r="13" spans="1:31" s="4" customFormat="1" x14ac:dyDescent="0.25">
      <c r="B13" s="125" t="s">
        <v>185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0" t="s">
        <v>187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188</v>
      </c>
      <c r="N39" s="14">
        <v>2021</v>
      </c>
      <c r="O39" s="14" t="s">
        <v>188</v>
      </c>
      <c r="P39" s="14" t="s">
        <v>189</v>
      </c>
      <c r="Q39" s="14" t="s">
        <v>190</v>
      </c>
      <c r="R39" s="14" t="s">
        <v>191</v>
      </c>
      <c r="S39" s="87"/>
      <c r="T39" s="87"/>
      <c r="AE39" s="1"/>
    </row>
    <row r="40" spans="2:31" s="4" customFormat="1" ht="18.75" hidden="1" x14ac:dyDescent="0.3">
      <c r="B40" s="224" t="s">
        <v>175</v>
      </c>
      <c r="C40" s="224"/>
      <c r="D40" s="224"/>
      <c r="E40" s="225"/>
      <c r="F40" s="225"/>
      <c r="G40" s="225"/>
      <c r="H40" s="225"/>
      <c r="I40" s="225"/>
      <c r="J40" s="225">
        <v>1824653</v>
      </c>
      <c r="K40" s="225"/>
      <c r="L40" s="225"/>
      <c r="M40" s="226"/>
      <c r="N40" s="225">
        <v>2354005</v>
      </c>
      <c r="O40" s="226"/>
      <c r="P40" s="226">
        <v>1</v>
      </c>
      <c r="Q40" s="226">
        <v>0.2901110512519367</v>
      </c>
      <c r="R40" s="225">
        <v>529352</v>
      </c>
      <c r="S40" s="237"/>
      <c r="T40" s="237"/>
      <c r="AE40" s="1"/>
    </row>
    <row r="41" spans="2:31" ht="18.75" hidden="1" x14ac:dyDescent="0.3">
      <c r="B41" s="224" t="s">
        <v>176</v>
      </c>
      <c r="C41" s="224"/>
      <c r="D41" s="224"/>
      <c r="E41" s="225"/>
      <c r="F41" s="225"/>
      <c r="G41" s="225"/>
      <c r="H41" s="225"/>
      <c r="I41" s="225"/>
      <c r="J41" s="225">
        <v>603938</v>
      </c>
      <c r="K41" s="225"/>
      <c r="L41" s="225"/>
      <c r="M41" s="226">
        <v>1</v>
      </c>
      <c r="N41" s="225">
        <v>936181</v>
      </c>
      <c r="O41" s="226">
        <v>1</v>
      </c>
      <c r="P41" s="226">
        <v>0.39769711619134201</v>
      </c>
      <c r="Q41" s="226">
        <v>0.55012766211101138</v>
      </c>
      <c r="R41" s="225">
        <v>332243</v>
      </c>
      <c r="S41" s="237"/>
      <c r="T41" s="237"/>
      <c r="AE41" s="1" t="s">
        <v>177</v>
      </c>
    </row>
    <row r="42" spans="2:31" ht="15.75" hidden="1" x14ac:dyDescent="0.25">
      <c r="B42" s="227" t="s">
        <v>100</v>
      </c>
      <c r="C42" s="227"/>
      <c r="D42" s="227"/>
      <c r="E42" s="228"/>
      <c r="F42" s="228"/>
      <c r="G42" s="228"/>
      <c r="H42" s="228"/>
      <c r="I42" s="228"/>
      <c r="J42" s="228">
        <v>276550.36166633503</v>
      </c>
      <c r="K42" s="228"/>
      <c r="L42" s="228"/>
      <c r="M42" s="229">
        <v>0.45791184139155844</v>
      </c>
      <c r="N42" s="228">
        <v>430252.45635520399</v>
      </c>
      <c r="O42" s="229">
        <v>0.4595825554622493</v>
      </c>
      <c r="P42" s="229">
        <v>0.18277465695918402</v>
      </c>
      <c r="Q42" s="229">
        <v>0.55578337978930015</v>
      </c>
      <c r="R42" s="228">
        <v>153702.09468886897</v>
      </c>
      <c r="S42" s="238"/>
      <c r="T42" s="238"/>
      <c r="AE42" s="1" t="s">
        <v>178</v>
      </c>
    </row>
    <row r="43" spans="2:31" s="4" customFormat="1" hidden="1" x14ac:dyDescent="0.25">
      <c r="B43" s="230" t="s">
        <v>103</v>
      </c>
      <c r="C43" s="239"/>
      <c r="D43" s="239"/>
      <c r="E43" s="231"/>
      <c r="F43" s="231"/>
      <c r="G43" s="231"/>
      <c r="H43" s="231"/>
      <c r="I43" s="231"/>
      <c r="J43" s="231">
        <v>327387.63833385095</v>
      </c>
      <c r="K43" s="231"/>
      <c r="L43" s="231"/>
      <c r="M43" s="234">
        <v>0.54208815860874948</v>
      </c>
      <c r="N43" s="231">
        <v>505927.5436448183</v>
      </c>
      <c r="O43" s="234">
        <v>0.54041637636826456</v>
      </c>
      <c r="P43" s="234">
        <v>0.21492203442423372</v>
      </c>
      <c r="Q43" s="232">
        <v>0.54534711884540576</v>
      </c>
      <c r="R43" s="233">
        <v>178539.90531096736</v>
      </c>
      <c r="S43" s="240"/>
      <c r="T43" s="240"/>
      <c r="AE43" s="1" t="s">
        <v>179</v>
      </c>
    </row>
    <row r="44" spans="2:31" s="4" customFormat="1" hidden="1" x14ac:dyDescent="0.25">
      <c r="B44" s="235" t="s">
        <v>180</v>
      </c>
      <c r="C44" s="235"/>
      <c r="D44" s="23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181</v>
      </c>
    </row>
    <row r="45" spans="2:31" s="4" customFormat="1" hidden="1" x14ac:dyDescent="0.25">
      <c r="B45" s="235" t="s">
        <v>182</v>
      </c>
      <c r="C45" s="235"/>
      <c r="D45" s="23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183</v>
      </c>
    </row>
    <row r="46" spans="2:31" s="4" customFormat="1" ht="7.5" hidden="1" customHeight="1" x14ac:dyDescent="0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AE46" s="1" t="s">
        <v>184</v>
      </c>
    </row>
    <row r="47" spans="2:31" s="4" customFormat="1" hidden="1" x14ac:dyDescent="0.25">
      <c r="B47" s="269" t="s">
        <v>185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48"/>
      <c r="T47" s="48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317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2019</v>
      </c>
      <c r="D123" s="182">
        <v>2020</v>
      </c>
      <c r="E123" s="182">
        <v>2021</v>
      </c>
      <c r="F123" s="182">
        <v>2022</v>
      </c>
      <c r="G123" s="173" t="str">
        <f>CONCATENATE("var. ",RIGHT(F123,2),"/",RIGHT(E123,2))</f>
        <v>var. 22/21</v>
      </c>
      <c r="H123" s="173" t="str">
        <f>CONCATENATE("dif. ",RIGHT(F123,2),"/",RIGHT(E123,2))</f>
        <v>dif. 22/21</v>
      </c>
      <c r="I123" s="173" t="str">
        <f>CONCATENATE("%/s total España ",RIGHT(F123,4))</f>
        <v>%/s total España 2022</v>
      </c>
      <c r="J123" s="182">
        <v>2023</v>
      </c>
      <c r="K123" s="173" t="str">
        <f>CONCATENATE("%/s total España ",RIGHT(J123,4))</f>
        <v>%/s total España 2023</v>
      </c>
      <c r="L123" s="173" t="str">
        <f>CONCATENATE("var. ",RIGHT(J123,2),"/",RIGHT(F123,2))</f>
        <v>var. 23/22</v>
      </c>
      <c r="M123" s="173" t="str">
        <f>CONCATENATE("dif. ",RIGHT(J123,2),"/",RIGHT(F123,2))</f>
        <v>dif. 23/22</v>
      </c>
      <c r="N123" s="173" t="str">
        <f>CONCATENATE("var. ",RIGHT(J123,2),"/",RIGHT(D123,2))</f>
        <v>var. 23/20</v>
      </c>
      <c r="O123" s="173" t="str">
        <f>CONCATENATE("dif. ",RIGHT(J123,2),"/",RIGHT(D123,2))</f>
        <v>dif. 23/20</v>
      </c>
      <c r="Z123" s="1"/>
      <c r="AE123"/>
    </row>
    <row r="124" spans="2:31" ht="18.75" x14ac:dyDescent="0.3">
      <c r="B124" s="224" t="s">
        <v>175</v>
      </c>
      <c r="C124" s="225">
        <v>250224</v>
      </c>
      <c r="D124" s="225">
        <v>96681</v>
      </c>
      <c r="E124" s="225">
        <v>140346</v>
      </c>
      <c r="F124" s="225">
        <v>257117</v>
      </c>
      <c r="G124" s="226">
        <f t="shared" ref="G124:G129" si="8">F124/E124-1</f>
        <v>0.83202228777450027</v>
      </c>
      <c r="H124" s="225">
        <f t="shared" ref="H124:H129" si="9">F124-E124</f>
        <v>116771</v>
      </c>
      <c r="I124" s="226"/>
      <c r="J124" s="225">
        <v>278594</v>
      </c>
      <c r="K124" s="226"/>
      <c r="L124" s="226">
        <f t="shared" ref="L124:L129" si="10">J124/F124-1</f>
        <v>8.3530066078866927E-2</v>
      </c>
      <c r="M124" s="225">
        <f t="shared" ref="M124:M129" si="11">J124-F124</f>
        <v>21477</v>
      </c>
      <c r="N124" s="226">
        <f t="shared" ref="N124:N129" si="12">J124/D124-1</f>
        <v>1.8815796278482844</v>
      </c>
      <c r="O124" s="225">
        <f t="shared" ref="O124:O129" si="13">J124-D124</f>
        <v>181913</v>
      </c>
      <c r="Z124" s="1"/>
      <c r="AE124"/>
    </row>
    <row r="125" spans="2:31" ht="18.75" x14ac:dyDescent="0.3">
      <c r="B125" s="224" t="s">
        <v>176</v>
      </c>
      <c r="C125" s="225">
        <v>45577</v>
      </c>
      <c r="D125" s="225">
        <v>26839</v>
      </c>
      <c r="E125" s="225">
        <v>45216</v>
      </c>
      <c r="F125" s="225">
        <v>29061</v>
      </c>
      <c r="G125" s="226">
        <f t="shared" si="8"/>
        <v>-0.35728503184713378</v>
      </c>
      <c r="H125" s="225">
        <f t="shared" si="9"/>
        <v>-16155</v>
      </c>
      <c r="I125" s="226">
        <f>F125/$F$7</f>
        <v>1.1112768154181485</v>
      </c>
      <c r="J125" s="225">
        <v>32018</v>
      </c>
      <c r="K125" s="226">
        <f>J125/$J$125</f>
        <v>1</v>
      </c>
      <c r="L125" s="226">
        <f t="shared" si="10"/>
        <v>0.10175148824885594</v>
      </c>
      <c r="M125" s="225">
        <f t="shared" si="11"/>
        <v>2957</v>
      </c>
      <c r="N125" s="226">
        <f t="shared" si="12"/>
        <v>0.19296546071016052</v>
      </c>
      <c r="O125" s="225">
        <f t="shared" si="13"/>
        <v>5179</v>
      </c>
      <c r="Z125" s="1"/>
      <c r="AE125"/>
    </row>
    <row r="126" spans="2:31" ht="15.75" x14ac:dyDescent="0.25">
      <c r="B126" s="227" t="s">
        <v>100</v>
      </c>
      <c r="C126" s="228">
        <v>20687</v>
      </c>
      <c r="D126" s="228">
        <v>6781</v>
      </c>
      <c r="E126" s="228">
        <v>11021</v>
      </c>
      <c r="F126" s="228">
        <v>9118</v>
      </c>
      <c r="G126" s="229">
        <f t="shared" si="8"/>
        <v>-0.17267035659196084</v>
      </c>
      <c r="H126" s="228">
        <f t="shared" si="9"/>
        <v>-1903</v>
      </c>
      <c r="I126" s="229">
        <f>F126/$F$7</f>
        <v>0.34866735497686513</v>
      </c>
      <c r="J126" s="228">
        <v>11280</v>
      </c>
      <c r="K126" s="229">
        <f>J126/$J$125</f>
        <v>0.35230183022050099</v>
      </c>
      <c r="L126" s="229">
        <f t="shared" si="10"/>
        <v>0.23711340206185572</v>
      </c>
      <c r="M126" s="228">
        <f t="shared" si="11"/>
        <v>2162</v>
      </c>
      <c r="N126" s="229">
        <f t="shared" si="12"/>
        <v>0.66347146438578375</v>
      </c>
      <c r="O126" s="228">
        <f t="shared" si="13"/>
        <v>4499</v>
      </c>
      <c r="Z126" s="1"/>
      <c r="AE126"/>
    </row>
    <row r="127" spans="2:31" x14ac:dyDescent="0.25">
      <c r="B127" s="230" t="s">
        <v>103</v>
      </c>
      <c r="C127" s="231">
        <v>24890</v>
      </c>
      <c r="D127" s="231">
        <v>20058</v>
      </c>
      <c r="E127" s="231">
        <v>34195</v>
      </c>
      <c r="F127" s="231">
        <v>19943</v>
      </c>
      <c r="G127" s="232">
        <f t="shared" si="8"/>
        <v>-0.41678607983623339</v>
      </c>
      <c r="H127" s="233">
        <f t="shared" si="9"/>
        <v>-14252</v>
      </c>
      <c r="I127" s="234">
        <f>F127/$F$7</f>
        <v>0.7626094604412833</v>
      </c>
      <c r="J127" s="231">
        <v>20738</v>
      </c>
      <c r="K127" s="234">
        <f>J127/$J$125</f>
        <v>0.64769816977949901</v>
      </c>
      <c r="L127" s="232">
        <f t="shared" si="10"/>
        <v>3.9863611292182632E-2</v>
      </c>
      <c r="M127" s="233">
        <f t="shared" si="11"/>
        <v>795</v>
      </c>
      <c r="N127" s="232">
        <f t="shared" si="12"/>
        <v>3.3901685113171709E-2</v>
      </c>
      <c r="O127" s="233">
        <f t="shared" si="13"/>
        <v>680</v>
      </c>
      <c r="Z127" s="1"/>
      <c r="AE127"/>
    </row>
    <row r="128" spans="2:31" x14ac:dyDescent="0.25">
      <c r="B128" s="235" t="s">
        <v>180</v>
      </c>
      <c r="C128" s="29">
        <v>24626</v>
      </c>
      <c r="D128" s="29">
        <v>19550</v>
      </c>
      <c r="E128" s="29">
        <v>22992</v>
      </c>
      <c r="F128" s="29">
        <v>14901</v>
      </c>
      <c r="G128" s="22">
        <f t="shared" si="8"/>
        <v>-0.35190501043841338</v>
      </c>
      <c r="H128" s="20">
        <f t="shared" si="9"/>
        <v>-8091</v>
      </c>
      <c r="I128" s="31">
        <f>F128/$F$7</f>
        <v>0.5698061259607663</v>
      </c>
      <c r="J128" s="29">
        <v>18512</v>
      </c>
      <c r="K128" s="31">
        <f>J128/$J$125</f>
        <v>0.5781747766881129</v>
      </c>
      <c r="L128" s="22">
        <f t="shared" si="10"/>
        <v>0.24233272934702366</v>
      </c>
      <c r="M128" s="20">
        <f t="shared" si="11"/>
        <v>3611</v>
      </c>
      <c r="N128" s="22">
        <f t="shared" si="12"/>
        <v>-5.3094629156010265E-2</v>
      </c>
      <c r="O128" s="20">
        <f t="shared" si="13"/>
        <v>-1038</v>
      </c>
      <c r="Z128" s="1"/>
      <c r="AE128"/>
    </row>
    <row r="129" spans="2:31" x14ac:dyDescent="0.25">
      <c r="B129" s="235" t="s">
        <v>182</v>
      </c>
      <c r="C129" s="29">
        <f>C127-C128</f>
        <v>264</v>
      </c>
      <c r="D129" s="29">
        <f>D127-D128</f>
        <v>508</v>
      </c>
      <c r="E129" s="29">
        <f>E127-E128</f>
        <v>11203</v>
      </c>
      <c r="F129" s="29">
        <f>F127-F128</f>
        <v>5042</v>
      </c>
      <c r="G129" s="22">
        <f t="shared" si="8"/>
        <v>-0.54994197982683213</v>
      </c>
      <c r="H129" s="20">
        <f t="shared" si="9"/>
        <v>-6161</v>
      </c>
      <c r="I129" s="31">
        <f>F129/$F$7</f>
        <v>0.19280333448051701</v>
      </c>
      <c r="J129" s="29">
        <f>J127-J128</f>
        <v>2226</v>
      </c>
      <c r="K129" s="31">
        <f>J129/$J$125</f>
        <v>6.9523393091386096E-2</v>
      </c>
      <c r="L129" s="22">
        <f t="shared" si="10"/>
        <v>-0.55850852836176124</v>
      </c>
      <c r="M129" s="20">
        <f t="shared" si="11"/>
        <v>-2816</v>
      </c>
      <c r="N129" s="22">
        <f t="shared" si="12"/>
        <v>3.3818897637795278</v>
      </c>
      <c r="O129" s="20">
        <f t="shared" si="13"/>
        <v>1718</v>
      </c>
      <c r="Z129" s="1"/>
      <c r="AE129"/>
    </row>
    <row r="130" spans="2:31" x14ac:dyDescent="0.2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Z130" s="1"/>
      <c r="AE130"/>
    </row>
    <row r="131" spans="2:31" x14ac:dyDescent="0.25">
      <c r="B131" s="125" t="s">
        <v>185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629D-69C4-4F01-A61B-C8CA2B8120E1}">
  <sheetPr>
    <tabColor theme="4" tint="0.39997558519241921"/>
  </sheetPr>
  <dimension ref="A1:AE142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193</v>
      </c>
      <c r="C6" s="243">
        <v>41432</v>
      </c>
      <c r="D6" s="243">
        <v>18408</v>
      </c>
      <c r="E6" s="243">
        <v>41930</v>
      </c>
      <c r="F6" s="244">
        <f>E6/$E$6</f>
        <v>1</v>
      </c>
      <c r="G6" s="243">
        <v>26151</v>
      </c>
      <c r="H6" s="244">
        <f>G6/E6-1</f>
        <v>-0.37631767231099456</v>
      </c>
      <c r="I6" s="243">
        <f>G6-E6</f>
        <v>-15779</v>
      </c>
      <c r="J6" s="244">
        <f>G6/$G$6</f>
        <v>1</v>
      </c>
      <c r="K6" s="243">
        <v>28851</v>
      </c>
      <c r="L6" s="244">
        <f t="shared" ref="L6:L12" si="0">K6/G6-1</f>
        <v>0.10324652976941606</v>
      </c>
      <c r="M6" s="243">
        <f t="shared" ref="M6:M12" si="1">K6-G6</f>
        <v>2700</v>
      </c>
      <c r="N6" s="244">
        <f>K6/$K$6</f>
        <v>1</v>
      </c>
      <c r="O6" s="243">
        <v>26485</v>
      </c>
      <c r="P6" s="244">
        <f t="shared" ref="P6:P11" si="2">O6/K6-1</f>
        <v>-8.2007556063914633E-2</v>
      </c>
      <c r="Q6" s="243">
        <f t="shared" ref="Q6:Q12" si="3">O6-K6</f>
        <v>-2366</v>
      </c>
      <c r="R6" s="244">
        <f>O6/C6-1</f>
        <v>-0.36075979918903267</v>
      </c>
      <c r="S6" s="243">
        <f>O6-C6</f>
        <v>-14947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31967</v>
      </c>
      <c r="D7" s="246">
        <v>15140</v>
      </c>
      <c r="E7" s="246">
        <v>35081</v>
      </c>
      <c r="F7" s="247">
        <f t="shared" ref="F7:F12" si="4">E7/$E$6</f>
        <v>0.8366563319818745</v>
      </c>
      <c r="G7" s="246">
        <v>19155</v>
      </c>
      <c r="H7" s="248">
        <f>G7/E7-1</f>
        <v>-0.4539779367748924</v>
      </c>
      <c r="I7" s="249">
        <f>G7-E7</f>
        <v>-15926</v>
      </c>
      <c r="J7" s="247">
        <f>G7/$G$6</f>
        <v>0.73247676953080187</v>
      </c>
      <c r="K7" s="246">
        <v>20702</v>
      </c>
      <c r="L7" s="250">
        <f t="shared" si="0"/>
        <v>8.0762203080135819E-2</v>
      </c>
      <c r="M7" s="251">
        <f t="shared" si="1"/>
        <v>1547</v>
      </c>
      <c r="N7" s="247">
        <f>K7/$K$6</f>
        <v>0.71754878513743026</v>
      </c>
      <c r="O7" s="246">
        <v>19404</v>
      </c>
      <c r="P7" s="248">
        <f t="shared" si="2"/>
        <v>-6.269925611052074E-2</v>
      </c>
      <c r="Q7" s="249">
        <f t="shared" si="3"/>
        <v>-1298</v>
      </c>
      <c r="R7" s="248">
        <f t="shared" ref="R7:R10" si="5">O7/C7-1</f>
        <v>-0.3929990302499452</v>
      </c>
      <c r="S7" s="249">
        <f t="shared" ref="S7:S10" si="6">O7-C7</f>
        <v>-12563</v>
      </c>
      <c r="T7" s="247">
        <f>O7/$O$6</f>
        <v>0.73264111761374362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7853</v>
      </c>
      <c r="D8" s="252">
        <v>2454</v>
      </c>
      <c r="E8" s="252">
        <v>5722</v>
      </c>
      <c r="F8" s="253">
        <f t="shared" si="4"/>
        <v>0.13646553780109708</v>
      </c>
      <c r="G8" s="252">
        <v>5083</v>
      </c>
      <c r="H8" s="254">
        <f>IFERROR(G8/E8-1,"-")</f>
        <v>-0.11167423977630198</v>
      </c>
      <c r="I8" s="255">
        <f t="shared" ref="I8:I12" si="7">G8-E8</f>
        <v>-639</v>
      </c>
      <c r="J8" s="253">
        <f t="shared" ref="J8:J12" si="8">G8/$G$6</f>
        <v>0.19437115215479331</v>
      </c>
      <c r="K8" s="252">
        <v>6992</v>
      </c>
      <c r="L8" s="256">
        <f>IFERROR(K8/G8-1,"-")</f>
        <v>0.3755656108597285</v>
      </c>
      <c r="M8" s="257">
        <f>IF(G8=0,"nd",K8-G8)</f>
        <v>1909</v>
      </c>
      <c r="N8" s="258">
        <f t="shared" ref="N8:N12" si="9">K8/$K$6</f>
        <v>0.24234861876538075</v>
      </c>
      <c r="O8" s="252">
        <v>6555</v>
      </c>
      <c r="P8" s="256">
        <f>IFERROR(O8/K8-1,"-")</f>
        <v>-6.25E-2</v>
      </c>
      <c r="Q8" s="259">
        <f t="shared" si="3"/>
        <v>-437</v>
      </c>
      <c r="R8" s="256">
        <f>IFERROR(O8/C8-1,"-")</f>
        <v>-0.16528715140710559</v>
      </c>
      <c r="S8" s="259">
        <f t="shared" si="6"/>
        <v>-1298</v>
      </c>
      <c r="T8" s="258">
        <f t="shared" ref="T8:T12" si="10">O8/$O$6</f>
        <v>0.24749858410420994</v>
      </c>
      <c r="V8" s="29"/>
      <c r="W8" s="79"/>
      <c r="AE8" s="1"/>
    </row>
    <row r="9" spans="1:31" s="4" customFormat="1" x14ac:dyDescent="0.25">
      <c r="B9" s="97" t="s">
        <v>61</v>
      </c>
      <c r="C9" s="252">
        <v>24114</v>
      </c>
      <c r="D9" s="252">
        <v>6197</v>
      </c>
      <c r="E9" s="252">
        <v>12720</v>
      </c>
      <c r="F9" s="258">
        <f t="shared" si="4"/>
        <v>0.30336274743620317</v>
      </c>
      <c r="G9" s="252">
        <v>14072</v>
      </c>
      <c r="H9" s="254">
        <f>IFERROR(G9/E9-1,"-")</f>
        <v>0.10628930817610072</v>
      </c>
      <c r="I9" s="259">
        <f t="shared" si="7"/>
        <v>1352</v>
      </c>
      <c r="J9" s="258">
        <f t="shared" si="8"/>
        <v>0.53810561737600859</v>
      </c>
      <c r="K9" s="252">
        <v>13710</v>
      </c>
      <c r="L9" s="256">
        <f>IFERROR(K9/G9-1,"-")</f>
        <v>-2.5724843661171115E-2</v>
      </c>
      <c r="M9" s="257">
        <f>IF(G9=0,"nd",K9-G9)</f>
        <v>-362</v>
      </c>
      <c r="N9" s="258">
        <f t="shared" si="9"/>
        <v>0.47520016637204948</v>
      </c>
      <c r="O9" s="252">
        <v>12849</v>
      </c>
      <c r="P9" s="256">
        <f t="shared" si="2"/>
        <v>-6.280087527352296E-2</v>
      </c>
      <c r="Q9" s="259">
        <f t="shared" si="3"/>
        <v>-861</v>
      </c>
      <c r="R9" s="260">
        <f t="shared" si="5"/>
        <v>-0.46715600895745213</v>
      </c>
      <c r="S9" s="259">
        <f t="shared" si="6"/>
        <v>-11265</v>
      </c>
      <c r="T9" s="258">
        <f t="shared" si="10"/>
        <v>0.48514253350953368</v>
      </c>
      <c r="V9" s="29"/>
      <c r="W9" s="79"/>
      <c r="AE9" s="1"/>
    </row>
    <row r="10" spans="1:31" s="4" customFormat="1" x14ac:dyDescent="0.25">
      <c r="B10" s="245" t="s">
        <v>195</v>
      </c>
      <c r="C10" s="261">
        <v>9465</v>
      </c>
      <c r="D10" s="261">
        <v>3268</v>
      </c>
      <c r="E10" s="261">
        <v>6849</v>
      </c>
      <c r="F10" s="262">
        <f>IFERROR(E10/$E$6,"-")</f>
        <v>0.16334366801812544</v>
      </c>
      <c r="G10" s="261">
        <v>6996</v>
      </c>
      <c r="H10" s="250">
        <f>IFERROR(G10/E10-1,"-")</f>
        <v>2.1462987297415692E-2</v>
      </c>
      <c r="I10" s="251">
        <f>IFERROR(G10-E10,"-")</f>
        <v>147</v>
      </c>
      <c r="J10" s="262">
        <f>IFERROR(G10/$G$6,"-")</f>
        <v>0.26752323046919813</v>
      </c>
      <c r="K10" s="261">
        <v>8149</v>
      </c>
      <c r="L10" s="250">
        <f>IFERROR(K10/G10-1,"-")</f>
        <v>0.16480846197827326</v>
      </c>
      <c r="M10" s="251">
        <f>IFERROR(K10-G10,"-")</f>
        <v>1153</v>
      </c>
      <c r="N10" s="262">
        <f>IFERROR(K10/$K$6,"-")</f>
        <v>0.28245121486256974</v>
      </c>
      <c r="O10" s="261">
        <v>7081</v>
      </c>
      <c r="P10" s="250">
        <f>IFERROR(O10/K10-1,"-")</f>
        <v>-0.13105902564731864</v>
      </c>
      <c r="Q10" s="251">
        <f>IFERROR(O10-K10,"-")</f>
        <v>-1068</v>
      </c>
      <c r="R10" s="250">
        <f t="shared" si="5"/>
        <v>-0.25187533016376118</v>
      </c>
      <c r="S10" s="251">
        <f t="shared" si="6"/>
        <v>-2384</v>
      </c>
      <c r="T10" s="262">
        <f>IFERROR(O10/$O$6,"-")</f>
        <v>0.26735888238625638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2389</v>
      </c>
      <c r="D11" s="252">
        <v>550</v>
      </c>
      <c r="E11" s="252">
        <v>2516</v>
      </c>
      <c r="F11" s="258">
        <f t="shared" si="4"/>
        <v>6.0004769854519434E-2</v>
      </c>
      <c r="G11" s="252">
        <v>2029</v>
      </c>
      <c r="H11" s="260">
        <f t="shared" ref="H11:H12" si="11">G11/E11-1</f>
        <v>-0.19356120826709067</v>
      </c>
      <c r="I11" s="259">
        <f t="shared" si="7"/>
        <v>-487</v>
      </c>
      <c r="J11" s="258">
        <f t="shared" si="8"/>
        <v>7.7587855148942675E-2</v>
      </c>
      <c r="K11" s="252">
        <v>2428</v>
      </c>
      <c r="L11" s="256">
        <f>K11/G11-1</f>
        <v>0.19664859536717594</v>
      </c>
      <c r="M11" s="259">
        <f t="shared" si="1"/>
        <v>399</v>
      </c>
      <c r="N11" s="258">
        <f t="shared" si="9"/>
        <v>8.4156528369900521E-2</v>
      </c>
      <c r="O11" s="252">
        <v>2048</v>
      </c>
      <c r="P11" s="260">
        <f t="shared" si="2"/>
        <v>-0.15650741350906094</v>
      </c>
      <c r="Q11" s="259">
        <f t="shared" si="3"/>
        <v>-380</v>
      </c>
      <c r="R11" s="260">
        <f t="shared" ref="R11:R12" si="12">O11/D11-1</f>
        <v>2.7236363636363636</v>
      </c>
      <c r="S11" s="259">
        <f t="shared" ref="S11:S12" si="13">O11-D11</f>
        <v>1498</v>
      </c>
      <c r="T11" s="258">
        <f t="shared" si="10"/>
        <v>7.7326788748348127E-2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19.404 viajeros 
cuota: 73,3%</v>
      </c>
    </row>
    <row r="20" spans="1:27" x14ac:dyDescent="0.25">
      <c r="AA20" t="str">
        <f>CONCATENATE("Apartamentos: 
",FIXED(O10,0)," viajeros
cuota: ",FIXED(T10*100,1),"%")</f>
        <v>Apartamentos: 
7.081 viajeros
cuota: 26,7%</v>
      </c>
    </row>
    <row r="38" spans="2:31" s="4" customFormat="1" ht="15.75" hidden="1" customHeight="1" thickBot="1" x14ac:dyDescent="0.3">
      <c r="B38" s="270" t="s">
        <v>187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69" t="s">
        <v>185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197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193</v>
      </c>
      <c r="C134" s="243">
        <v>41432</v>
      </c>
      <c r="D134" s="228">
        <v>6781</v>
      </c>
      <c r="E134" s="228">
        <v>11021</v>
      </c>
      <c r="F134" s="228">
        <v>9118</v>
      </c>
      <c r="G134" s="229">
        <f>F134/E134-1</f>
        <v>-0.17267035659196084</v>
      </c>
      <c r="H134" s="228">
        <f>F134-E134</f>
        <v>-1903</v>
      </c>
      <c r="I134" s="229">
        <f>F134/F$134</f>
        <v>1</v>
      </c>
      <c r="J134" s="228">
        <v>11280</v>
      </c>
      <c r="K134" s="229">
        <f>J134/J$134</f>
        <v>1</v>
      </c>
      <c r="L134" s="229">
        <f>J134/F134-1</f>
        <v>0.23711340206185572</v>
      </c>
      <c r="M134" s="228">
        <f>J134-F134</f>
        <v>2162</v>
      </c>
      <c r="N134" s="229">
        <f>J134/D134-1</f>
        <v>0.66347146438578375</v>
      </c>
      <c r="O134" s="228">
        <f>J134-D134</f>
        <v>4499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31967</v>
      </c>
      <c r="D135" s="246">
        <v>6066</v>
      </c>
      <c r="E135" s="246">
        <v>8246</v>
      </c>
      <c r="F135" s="246">
        <v>6650</v>
      </c>
      <c r="G135" s="250">
        <f>IFERROR(F135/E135-1,"-")</f>
        <v>-0.19354838709677424</v>
      </c>
      <c r="H135" s="246">
        <f t="shared" ref="H135:H138" si="14">F135-E135</f>
        <v>-1596</v>
      </c>
      <c r="I135" s="248">
        <f>F135/F$134</f>
        <v>0.72932660671199823</v>
      </c>
      <c r="J135" s="246">
        <v>8525</v>
      </c>
      <c r="K135" s="247">
        <f t="shared" ref="K135:K138" si="15">J135/J$134</f>
        <v>0.75576241134751776</v>
      </c>
      <c r="L135" s="248">
        <f t="shared" ref="L135:L138" si="16">J135/F135-1</f>
        <v>0.28195488721804507</v>
      </c>
      <c r="M135" s="249">
        <f t="shared" ref="M135:M138" si="17">J135-F135</f>
        <v>1875</v>
      </c>
      <c r="N135" s="247">
        <f t="shared" ref="N135:N138" si="18">J135/D135-1</f>
        <v>0.40537421694691722</v>
      </c>
      <c r="O135" s="246">
        <f t="shared" ref="O135:O138" si="19">J135-D135</f>
        <v>2459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7853</v>
      </c>
      <c r="D136" s="252">
        <v>0</v>
      </c>
      <c r="E136" s="252">
        <v>0</v>
      </c>
      <c r="F136" s="252">
        <v>71</v>
      </c>
      <c r="G136" s="256" t="str">
        <f t="shared" ref="G136:G138" si="20">IFERROR(F136/E136-1,"-")</f>
        <v>-</v>
      </c>
      <c r="H136" s="252">
        <f t="shared" si="14"/>
        <v>71</v>
      </c>
      <c r="I136" s="260">
        <f t="shared" ref="I136:I138" si="21">F136/F$134</f>
        <v>7.7867953498574251E-3</v>
      </c>
      <c r="J136" s="252">
        <v>0</v>
      </c>
      <c r="K136" s="258">
        <f t="shared" si="15"/>
        <v>0</v>
      </c>
      <c r="L136" s="260">
        <f t="shared" si="16"/>
        <v>-1</v>
      </c>
      <c r="M136" s="259">
        <f t="shared" si="17"/>
        <v>-71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17996</v>
      </c>
      <c r="D137" s="252">
        <v>0</v>
      </c>
      <c r="E137" s="252">
        <v>8246</v>
      </c>
      <c r="F137" s="252">
        <v>6579</v>
      </c>
      <c r="G137" s="254">
        <f t="shared" si="20"/>
        <v>-0.20215862236235749</v>
      </c>
      <c r="H137" s="252">
        <f t="shared" si="14"/>
        <v>-1667</v>
      </c>
      <c r="I137" s="264">
        <f t="shared" si="21"/>
        <v>0.72153981136214085</v>
      </c>
      <c r="J137" s="252">
        <v>8525</v>
      </c>
      <c r="K137" s="258">
        <f t="shared" si="15"/>
        <v>0.75576241134751776</v>
      </c>
      <c r="L137" s="260">
        <f t="shared" si="16"/>
        <v>0.29578963368293043</v>
      </c>
      <c r="M137" s="259">
        <f t="shared" si="17"/>
        <v>1946</v>
      </c>
      <c r="N137" s="258" t="e">
        <f t="shared" si="18"/>
        <v>#DIV/0!</v>
      </c>
      <c r="O137" s="252">
        <f t="shared" si="19"/>
        <v>8525</v>
      </c>
      <c r="Q137" s="29"/>
      <c r="R137" s="79"/>
      <c r="Z137" s="1"/>
    </row>
    <row r="138" spans="1:31" s="4" customFormat="1" x14ac:dyDescent="0.25">
      <c r="B138" s="245" t="s">
        <v>195</v>
      </c>
      <c r="C138" s="246">
        <v>2691</v>
      </c>
      <c r="D138" s="246">
        <v>715</v>
      </c>
      <c r="E138" s="246">
        <v>2775</v>
      </c>
      <c r="F138" s="246">
        <v>2468</v>
      </c>
      <c r="G138" s="250">
        <f t="shared" si="20"/>
        <v>-0.11063063063063061</v>
      </c>
      <c r="H138" s="246">
        <f t="shared" si="14"/>
        <v>-307</v>
      </c>
      <c r="I138" s="248">
        <f t="shared" si="21"/>
        <v>0.27067339328800177</v>
      </c>
      <c r="J138" s="246">
        <v>2755</v>
      </c>
      <c r="K138" s="247">
        <f t="shared" si="15"/>
        <v>0.24423758865248227</v>
      </c>
      <c r="L138" s="248">
        <f t="shared" si="16"/>
        <v>0.11628849270664499</v>
      </c>
      <c r="M138" s="249">
        <f t="shared" si="17"/>
        <v>287</v>
      </c>
      <c r="N138" s="247">
        <f t="shared" si="18"/>
        <v>2.8531468531468533</v>
      </c>
      <c r="O138" s="246">
        <f t="shared" si="19"/>
        <v>2040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FAD95-1F4F-430E-B9D7-18D2F04DD036}">
  <sheetPr>
    <tabColor theme="4" tint="0.39997558519241921"/>
  </sheetPr>
  <dimension ref="A1:AE142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199</v>
      </c>
      <c r="C6" s="243">
        <v>18416</v>
      </c>
      <c r="D6" s="243">
        <v>5089</v>
      </c>
      <c r="E6" s="243">
        <v>9999</v>
      </c>
      <c r="F6" s="244">
        <f>E6/$E$6</f>
        <v>1</v>
      </c>
      <c r="G6" s="243">
        <v>7843</v>
      </c>
      <c r="H6" s="244">
        <f>G6/E6-1</f>
        <v>-0.21562156215621564</v>
      </c>
      <c r="I6" s="243">
        <f>G6-E6</f>
        <v>-2156</v>
      </c>
      <c r="J6" s="244">
        <f>G6/$G$6</f>
        <v>1</v>
      </c>
      <c r="K6" s="243">
        <v>9698</v>
      </c>
      <c r="L6" s="244">
        <f t="shared" ref="L6:L12" si="0">K6/G6-1</f>
        <v>0.23651663904118325</v>
      </c>
      <c r="M6" s="243">
        <f t="shared" ref="M6:M12" si="1">K6-G6</f>
        <v>1855</v>
      </c>
      <c r="N6" s="244">
        <f>K6/$K$6</f>
        <v>1</v>
      </c>
      <c r="O6" s="243">
        <v>8923</v>
      </c>
      <c r="P6" s="244">
        <f t="shared" ref="P6:P11" si="2">O6/K6-1</f>
        <v>-7.9913384202928484E-2</v>
      </c>
      <c r="Q6" s="243">
        <f t="shared" ref="Q6:Q12" si="3">O6-K6</f>
        <v>-775</v>
      </c>
      <c r="R6" s="244">
        <f>O6/C6-1</f>
        <v>-0.51547567332754129</v>
      </c>
      <c r="S6" s="243">
        <f>O6-C6</f>
        <v>-9493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16027</v>
      </c>
      <c r="D7" s="246">
        <v>4539</v>
      </c>
      <c r="E7" s="246">
        <v>7483</v>
      </c>
      <c r="F7" s="247">
        <f t="shared" ref="F7:F12" si="4">E7/$E$6</f>
        <v>0.74837483748374833</v>
      </c>
      <c r="G7" s="246">
        <v>5814</v>
      </c>
      <c r="H7" s="248">
        <f>G7/E7-1</f>
        <v>-0.22303888814646533</v>
      </c>
      <c r="I7" s="249">
        <f>G7-E7</f>
        <v>-1669</v>
      </c>
      <c r="J7" s="247">
        <f>G7/$G$6</f>
        <v>0.74129797271452247</v>
      </c>
      <c r="K7" s="246">
        <v>7270</v>
      </c>
      <c r="L7" s="250">
        <f t="shared" si="0"/>
        <v>0.25042999656002762</v>
      </c>
      <c r="M7" s="251">
        <f t="shared" si="1"/>
        <v>1456</v>
      </c>
      <c r="N7" s="247">
        <f>K7/$K$6</f>
        <v>0.7496391008455352</v>
      </c>
      <c r="O7" s="246">
        <v>6875</v>
      </c>
      <c r="P7" s="248">
        <f t="shared" si="2"/>
        <v>-5.4332874828060485E-2</v>
      </c>
      <c r="Q7" s="249">
        <f t="shared" si="3"/>
        <v>-395</v>
      </c>
      <c r="R7" s="248">
        <f t="shared" ref="R7:R10" si="5">O7/C7-1</f>
        <v>-0.57103637611530544</v>
      </c>
      <c r="S7" s="249">
        <f t="shared" ref="S7:S10" si="6">O7-C7</f>
        <v>-9152</v>
      </c>
      <c r="T7" s="247">
        <f>O7/$O$6</f>
        <v>0.77048078000672415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0</v>
      </c>
      <c r="D8" s="252">
        <v>0</v>
      </c>
      <c r="E8" s="252">
        <v>0</v>
      </c>
      <c r="F8" s="253">
        <f t="shared" si="4"/>
        <v>0</v>
      </c>
      <c r="G8" s="252">
        <v>71</v>
      </c>
      <c r="H8" s="254" t="str">
        <f>IFERROR(G8/E8-1,"-")</f>
        <v>-</v>
      </c>
      <c r="I8" s="255">
        <f t="shared" ref="I8:I12" si="7">G8-E8</f>
        <v>71</v>
      </c>
      <c r="J8" s="253">
        <f t="shared" ref="J8:J12" si="8">G8/$G$6</f>
        <v>9.0526584215223759E-3</v>
      </c>
      <c r="K8" s="252">
        <v>0</v>
      </c>
      <c r="L8" s="256">
        <f>IFERROR(K8/G8-1,"-")</f>
        <v>-1</v>
      </c>
      <c r="M8" s="257">
        <f>IF(G8=0,"nd",K8-G8)</f>
        <v>-71</v>
      </c>
      <c r="N8" s="258">
        <f t="shared" ref="N8:N12" si="9">K8/$K$6</f>
        <v>0</v>
      </c>
      <c r="O8" s="252">
        <v>0</v>
      </c>
      <c r="P8" s="256" t="str">
        <f>IFERROR(O8/K8-1,"-")</f>
        <v>-</v>
      </c>
      <c r="Q8" s="259">
        <f t="shared" si="3"/>
        <v>0</v>
      </c>
      <c r="R8" s="256" t="str">
        <f>IFERROR(O8/C8-1,"-")</f>
        <v>-</v>
      </c>
      <c r="S8" s="259">
        <f t="shared" si="6"/>
        <v>0</v>
      </c>
      <c r="T8" s="258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2">
        <v>16027</v>
      </c>
      <c r="D9" s="252">
        <v>2669</v>
      </c>
      <c r="E9" s="252">
        <v>5388</v>
      </c>
      <c r="F9" s="258">
        <f t="shared" si="4"/>
        <v>0.53885388538853884</v>
      </c>
      <c r="G9" s="252">
        <v>5743</v>
      </c>
      <c r="H9" s="254">
        <f>IFERROR(G9/E9-1,"-")</f>
        <v>6.588715664439504E-2</v>
      </c>
      <c r="I9" s="259">
        <f t="shared" si="7"/>
        <v>355</v>
      </c>
      <c r="J9" s="258">
        <f t="shared" si="8"/>
        <v>0.7322453142930001</v>
      </c>
      <c r="K9" s="252">
        <v>7270</v>
      </c>
      <c r="L9" s="256">
        <f>IFERROR(K9/G9-1,"-")</f>
        <v>0.26588890823611355</v>
      </c>
      <c r="M9" s="257">
        <f>IF(G9=0,"nd",K9-G9)</f>
        <v>1527</v>
      </c>
      <c r="N9" s="258">
        <f t="shared" si="9"/>
        <v>0.7496391008455352</v>
      </c>
      <c r="O9" s="252">
        <v>6875</v>
      </c>
      <c r="P9" s="256">
        <f t="shared" si="2"/>
        <v>-5.4332874828060485E-2</v>
      </c>
      <c r="Q9" s="259">
        <f t="shared" si="3"/>
        <v>-395</v>
      </c>
      <c r="R9" s="260">
        <f t="shared" si="5"/>
        <v>-0.57103637611530544</v>
      </c>
      <c r="S9" s="259">
        <f t="shared" si="6"/>
        <v>-9152</v>
      </c>
      <c r="T9" s="258">
        <f t="shared" si="10"/>
        <v>0.77048078000672415</v>
      </c>
      <c r="V9" s="29"/>
      <c r="W9" s="79"/>
      <c r="AE9" s="1"/>
    </row>
    <row r="10" spans="1:31" s="4" customFormat="1" x14ac:dyDescent="0.25">
      <c r="B10" s="245" t="s">
        <v>195</v>
      </c>
      <c r="C10" s="261">
        <v>2389</v>
      </c>
      <c r="D10" s="261">
        <v>550</v>
      </c>
      <c r="E10" s="261">
        <v>2516</v>
      </c>
      <c r="F10" s="262">
        <f>IFERROR(E10/$E$6,"-")</f>
        <v>0.25162516251625161</v>
      </c>
      <c r="G10" s="261">
        <v>2029</v>
      </c>
      <c r="H10" s="250">
        <f>IFERROR(G10/E10-1,"-")</f>
        <v>-0.19356120826709067</v>
      </c>
      <c r="I10" s="251">
        <f>IFERROR(G10-E10,"-")</f>
        <v>-487</v>
      </c>
      <c r="J10" s="262">
        <f>IFERROR(G10/$G$6,"-")</f>
        <v>0.25870202728547748</v>
      </c>
      <c r="K10" s="261">
        <v>2428</v>
      </c>
      <c r="L10" s="250">
        <f>IFERROR(K10/G10-1,"-")</f>
        <v>0.19664859536717594</v>
      </c>
      <c r="M10" s="251">
        <f>IFERROR(K10-G10,"-")</f>
        <v>399</v>
      </c>
      <c r="N10" s="262">
        <f>IFERROR(K10/$K$6,"-")</f>
        <v>0.25036089915446486</v>
      </c>
      <c r="O10" s="261">
        <v>2048</v>
      </c>
      <c r="P10" s="250">
        <f>IFERROR(O10/K10-1,"-")</f>
        <v>-0.15650741350906094</v>
      </c>
      <c r="Q10" s="251">
        <f>IFERROR(O10-K10,"-")</f>
        <v>-380</v>
      </c>
      <c r="R10" s="250">
        <f t="shared" si="5"/>
        <v>-0.14273754709083297</v>
      </c>
      <c r="S10" s="251">
        <f t="shared" si="6"/>
        <v>-341</v>
      </c>
      <c r="T10" s="262">
        <f>IFERROR(O10/$O$6,"-")</f>
        <v>0.22951921999327579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2389</v>
      </c>
      <c r="D11" s="252">
        <v>550</v>
      </c>
      <c r="E11" s="252">
        <v>2516</v>
      </c>
      <c r="F11" s="258">
        <f t="shared" si="4"/>
        <v>0.25162516251625161</v>
      </c>
      <c r="G11" s="252">
        <v>2029</v>
      </c>
      <c r="H11" s="260">
        <f t="shared" ref="H11:H12" si="11">G11/E11-1</f>
        <v>-0.19356120826709067</v>
      </c>
      <c r="I11" s="259">
        <f t="shared" si="7"/>
        <v>-487</v>
      </c>
      <c r="J11" s="258">
        <f t="shared" si="8"/>
        <v>0.25870202728547748</v>
      </c>
      <c r="K11" s="252">
        <v>2428</v>
      </c>
      <c r="L11" s="256">
        <f>K11/G11-1</f>
        <v>0.19664859536717594</v>
      </c>
      <c r="M11" s="259">
        <f t="shared" si="1"/>
        <v>399</v>
      </c>
      <c r="N11" s="258">
        <f t="shared" si="9"/>
        <v>0.25036089915446486</v>
      </c>
      <c r="O11" s="252">
        <v>2048</v>
      </c>
      <c r="P11" s="260">
        <f t="shared" si="2"/>
        <v>-0.15650741350906094</v>
      </c>
      <c r="Q11" s="259">
        <f t="shared" si="3"/>
        <v>-380</v>
      </c>
      <c r="R11" s="260">
        <f t="shared" ref="R11:R12" si="12">O11/D11-1</f>
        <v>2.7236363636363636</v>
      </c>
      <c r="S11" s="259">
        <f t="shared" ref="S11:S12" si="13">O11-D11</f>
        <v>1498</v>
      </c>
      <c r="T11" s="258">
        <f t="shared" si="10"/>
        <v>0.22951921999327579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6.875 viajeros 
cuota: 77,0%</v>
      </c>
    </row>
    <row r="20" spans="27:27" x14ac:dyDescent="0.25">
      <c r="AA20" t="str">
        <f>CONCATENATE("Apartamentos: 
",FIXED(O10,0)," viajeros
cuota: ",FIXED(T10*100,1),"%")</f>
        <v>Apartamentos: 
2.048 viajeros
cuota: 23,0%</v>
      </c>
    </row>
    <row r="38" spans="2:31" s="4" customFormat="1" ht="15.75" hidden="1" customHeight="1" thickBot="1" x14ac:dyDescent="0.3">
      <c r="B38" s="270" t="s">
        <v>187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69" t="s">
        <v>185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199</v>
      </c>
      <c r="C134" s="228">
        <v>20687</v>
      </c>
      <c r="D134" s="228">
        <v>6781</v>
      </c>
      <c r="E134" s="228">
        <v>11021</v>
      </c>
      <c r="F134" s="228">
        <v>9118</v>
      </c>
      <c r="G134" s="229">
        <f>F134/E134-1</f>
        <v>-0.17267035659196084</v>
      </c>
      <c r="H134" s="228">
        <f>F134-E134</f>
        <v>-1903</v>
      </c>
      <c r="I134" s="229">
        <f>F134/F$134</f>
        <v>1</v>
      </c>
      <c r="J134" s="228">
        <v>11280</v>
      </c>
      <c r="K134" s="229">
        <f>J134/J$134</f>
        <v>1</v>
      </c>
      <c r="L134" s="229">
        <f>J134/F134-1</f>
        <v>0.23711340206185572</v>
      </c>
      <c r="M134" s="228">
        <f>J134-F134</f>
        <v>2162</v>
      </c>
      <c r="N134" s="229">
        <f>J134/D134-1</f>
        <v>0.66347146438578375</v>
      </c>
      <c r="O134" s="228">
        <f>J134-D134</f>
        <v>4499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17996</v>
      </c>
      <c r="D135" s="246">
        <v>6066</v>
      </c>
      <c r="E135" s="246">
        <v>8246</v>
      </c>
      <c r="F135" s="246">
        <v>6650</v>
      </c>
      <c r="G135" s="250">
        <f>IFERROR(F135/E135-1,"-")</f>
        <v>-0.19354838709677424</v>
      </c>
      <c r="H135" s="246">
        <f t="shared" ref="H135:H138" si="14">F135-E135</f>
        <v>-1596</v>
      </c>
      <c r="I135" s="248">
        <f>F135/F$134</f>
        <v>0.72932660671199823</v>
      </c>
      <c r="J135" s="246">
        <v>8525</v>
      </c>
      <c r="K135" s="247">
        <f t="shared" ref="K135:K138" si="15">J135/J$134</f>
        <v>0.75576241134751776</v>
      </c>
      <c r="L135" s="248">
        <f t="shared" ref="L135:L138" si="16">J135/F135-1</f>
        <v>0.28195488721804507</v>
      </c>
      <c r="M135" s="249">
        <f t="shared" ref="M135:M138" si="17">J135-F135</f>
        <v>1875</v>
      </c>
      <c r="N135" s="247">
        <f t="shared" ref="N135:N138" si="18">J135/D135-1</f>
        <v>0.40537421694691722</v>
      </c>
      <c r="O135" s="246">
        <f t="shared" ref="O135:O138" si="19">J135-D135</f>
        <v>2459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0</v>
      </c>
      <c r="D136" s="252">
        <v>0</v>
      </c>
      <c r="E136" s="252">
        <v>0</v>
      </c>
      <c r="F136" s="252">
        <v>71</v>
      </c>
      <c r="G136" s="256" t="str">
        <f t="shared" ref="G136:G138" si="20">IFERROR(F136/E136-1,"-")</f>
        <v>-</v>
      </c>
      <c r="H136" s="252">
        <f t="shared" si="14"/>
        <v>71</v>
      </c>
      <c r="I136" s="260">
        <f t="shared" ref="I136:I138" si="21">F136/F$134</f>
        <v>7.7867953498574251E-3</v>
      </c>
      <c r="J136" s="252">
        <v>0</v>
      </c>
      <c r="K136" s="258">
        <f t="shared" si="15"/>
        <v>0</v>
      </c>
      <c r="L136" s="260">
        <f t="shared" si="16"/>
        <v>-1</v>
      </c>
      <c r="M136" s="259">
        <f t="shared" si="17"/>
        <v>-71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17996</v>
      </c>
      <c r="D137" s="252">
        <v>0</v>
      </c>
      <c r="E137" s="252">
        <v>8246</v>
      </c>
      <c r="F137" s="252">
        <v>6579</v>
      </c>
      <c r="G137" s="254">
        <f t="shared" si="20"/>
        <v>-0.20215862236235749</v>
      </c>
      <c r="H137" s="252">
        <f t="shared" si="14"/>
        <v>-1667</v>
      </c>
      <c r="I137" s="264">
        <f t="shared" si="21"/>
        <v>0.72153981136214085</v>
      </c>
      <c r="J137" s="252">
        <v>8525</v>
      </c>
      <c r="K137" s="258">
        <f t="shared" si="15"/>
        <v>0.75576241134751776</v>
      </c>
      <c r="L137" s="260">
        <f t="shared" si="16"/>
        <v>0.29578963368293043</v>
      </c>
      <c r="M137" s="259">
        <f t="shared" si="17"/>
        <v>1946</v>
      </c>
      <c r="N137" s="258" t="e">
        <f t="shared" si="18"/>
        <v>#DIV/0!</v>
      </c>
      <c r="O137" s="252">
        <f t="shared" si="19"/>
        <v>8525</v>
      </c>
      <c r="Q137" s="29"/>
      <c r="R137" s="79"/>
      <c r="Z137" s="1"/>
    </row>
    <row r="138" spans="1:31" s="4" customFormat="1" x14ac:dyDescent="0.25">
      <c r="B138" s="245" t="s">
        <v>195</v>
      </c>
      <c r="C138" s="246">
        <v>2691</v>
      </c>
      <c r="D138" s="246">
        <v>715</v>
      </c>
      <c r="E138" s="246">
        <v>2775</v>
      </c>
      <c r="F138" s="246">
        <v>2468</v>
      </c>
      <c r="G138" s="250">
        <f t="shared" si="20"/>
        <v>-0.11063063063063061</v>
      </c>
      <c r="H138" s="246">
        <f t="shared" si="14"/>
        <v>-307</v>
      </c>
      <c r="I138" s="248">
        <f t="shared" si="21"/>
        <v>0.27067339328800177</v>
      </c>
      <c r="J138" s="246">
        <v>2755</v>
      </c>
      <c r="K138" s="247">
        <f t="shared" si="15"/>
        <v>0.24423758865248227</v>
      </c>
      <c r="L138" s="248">
        <f t="shared" si="16"/>
        <v>0.11628849270664499</v>
      </c>
      <c r="M138" s="249">
        <f t="shared" si="17"/>
        <v>287</v>
      </c>
      <c r="N138" s="247">
        <f t="shared" si="18"/>
        <v>2.8531468531468533</v>
      </c>
      <c r="O138" s="246">
        <f t="shared" si="19"/>
        <v>2040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36640-FFA1-4C22-A227-CDBB9968E9F7}">
  <sheetPr>
    <tabColor theme="4" tint="0.39997558519241921"/>
  </sheetPr>
  <dimension ref="A1:AE142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320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201</v>
      </c>
      <c r="C6" s="243">
        <v>23016</v>
      </c>
      <c r="D6" s="243">
        <v>13319</v>
      </c>
      <c r="E6" s="243">
        <v>31931</v>
      </c>
      <c r="F6" s="244">
        <f>E6/$E$6</f>
        <v>1</v>
      </c>
      <c r="G6" s="243">
        <v>18308</v>
      </c>
      <c r="H6" s="244">
        <f>G6/E6-1</f>
        <v>-0.42663868967461083</v>
      </c>
      <c r="I6" s="243">
        <f>G6-E6</f>
        <v>-13623</v>
      </c>
      <c r="J6" s="244">
        <f>G6/$G$6</f>
        <v>1</v>
      </c>
      <c r="K6" s="243">
        <v>19153</v>
      </c>
      <c r="L6" s="244">
        <f t="shared" ref="L6:L12" si="0">K6/G6-1</f>
        <v>4.615468647585752E-2</v>
      </c>
      <c r="M6" s="243">
        <f t="shared" ref="M6:M12" si="1">K6-G6</f>
        <v>845</v>
      </c>
      <c r="N6" s="244">
        <f>K6/$K$6</f>
        <v>1</v>
      </c>
      <c r="O6" s="243">
        <v>17562</v>
      </c>
      <c r="P6" s="244">
        <f t="shared" ref="P6:P11" si="2">O6/K6-1</f>
        <v>-8.3067926695556848E-2</v>
      </c>
      <c r="Q6" s="243">
        <f t="shared" ref="Q6:Q12" si="3">O6-K6</f>
        <v>-1591</v>
      </c>
      <c r="R6" s="244">
        <f>O6/C6-1</f>
        <v>-0.23696558915537014</v>
      </c>
      <c r="S6" s="243">
        <f>O6-C6</f>
        <v>-5454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15940</v>
      </c>
      <c r="D7" s="246">
        <v>10601</v>
      </c>
      <c r="E7" s="246">
        <v>27598</v>
      </c>
      <c r="F7" s="247">
        <f t="shared" ref="F7:F12" si="4">E7/$E$6</f>
        <v>0.86430114935329305</v>
      </c>
      <c r="G7" s="246">
        <v>13341</v>
      </c>
      <c r="H7" s="248">
        <f>G7/E7-1</f>
        <v>-0.51659540546416405</v>
      </c>
      <c r="I7" s="249">
        <f>G7-E7</f>
        <v>-14257</v>
      </c>
      <c r="J7" s="247">
        <f>G7/$G$6</f>
        <v>0.72869783701114266</v>
      </c>
      <c r="K7" s="246">
        <v>13432</v>
      </c>
      <c r="L7" s="250">
        <f t="shared" si="0"/>
        <v>6.8210778802189065E-3</v>
      </c>
      <c r="M7" s="251">
        <f t="shared" si="1"/>
        <v>91</v>
      </c>
      <c r="N7" s="247">
        <f>K7/$K$6</f>
        <v>0.7013000574322561</v>
      </c>
      <c r="O7" s="246">
        <v>12529</v>
      </c>
      <c r="P7" s="248">
        <f t="shared" si="2"/>
        <v>-6.722751637879687E-2</v>
      </c>
      <c r="Q7" s="249">
        <f t="shared" si="3"/>
        <v>-903</v>
      </c>
      <c r="R7" s="248">
        <f t="shared" ref="R7:R10" si="5">O7/C7-1</f>
        <v>-0.21398996235884571</v>
      </c>
      <c r="S7" s="249">
        <f t="shared" ref="S7:S10" si="6">O7-C7</f>
        <v>-3411</v>
      </c>
      <c r="T7" s="247">
        <f>O7/$O$6</f>
        <v>0.713415328550279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7853</v>
      </c>
      <c r="D8" s="252">
        <v>2454</v>
      </c>
      <c r="E8" s="252">
        <v>5722</v>
      </c>
      <c r="F8" s="253">
        <f t="shared" si="4"/>
        <v>0.17919889762299959</v>
      </c>
      <c r="G8" s="252">
        <v>5012</v>
      </c>
      <c r="H8" s="254">
        <f>IFERROR(G8/E8-1,"-")</f>
        <v>-0.12408248864033555</v>
      </c>
      <c r="I8" s="255">
        <f t="shared" ref="I8:I12" si="7">G8-E8</f>
        <v>-710</v>
      </c>
      <c r="J8" s="253">
        <f t="shared" ref="J8:J12" si="8">G8/$G$6</f>
        <v>0.27376010487218705</v>
      </c>
      <c r="K8" s="252">
        <v>6992</v>
      </c>
      <c r="L8" s="256">
        <f>IFERROR(K8/G8-1,"-")</f>
        <v>0.39505187549880283</v>
      </c>
      <c r="M8" s="257">
        <f>IF(G8=0,"nd",K8-G8)</f>
        <v>1980</v>
      </c>
      <c r="N8" s="258">
        <f t="shared" ref="N8:N12" si="9">K8/$K$6</f>
        <v>0.36506030386884564</v>
      </c>
      <c r="O8" s="252">
        <v>6555</v>
      </c>
      <c r="P8" s="256">
        <f>IFERROR(O8/K8-1,"-")</f>
        <v>-6.25E-2</v>
      </c>
      <c r="Q8" s="259">
        <f t="shared" si="3"/>
        <v>-437</v>
      </c>
      <c r="R8" s="256">
        <f>IFERROR(O8/C8-1,"-")</f>
        <v>-0.16528715140710559</v>
      </c>
      <c r="S8" s="259">
        <f t="shared" si="6"/>
        <v>-1298</v>
      </c>
      <c r="T8" s="258">
        <f t="shared" ref="T8:T12" si="10">O8/$O$6</f>
        <v>0.37324906047147249</v>
      </c>
      <c r="V8" s="29"/>
      <c r="W8" s="79"/>
      <c r="AE8" s="1"/>
    </row>
    <row r="9" spans="1:31" s="4" customFormat="1" x14ac:dyDescent="0.25">
      <c r="B9" s="97" t="s">
        <v>61</v>
      </c>
      <c r="C9" s="252">
        <v>8087</v>
      </c>
      <c r="D9" s="252">
        <v>3528</v>
      </c>
      <c r="E9" s="252">
        <v>7332</v>
      </c>
      <c r="F9" s="258">
        <f t="shared" si="4"/>
        <v>0.22962011838025742</v>
      </c>
      <c r="G9" s="252">
        <v>8329</v>
      </c>
      <c r="H9" s="254">
        <f>IFERROR(G9/E9-1,"-")</f>
        <v>0.13597926895799239</v>
      </c>
      <c r="I9" s="259">
        <f t="shared" si="7"/>
        <v>997</v>
      </c>
      <c r="J9" s="258">
        <f t="shared" si="8"/>
        <v>0.45493773213895566</v>
      </c>
      <c r="K9" s="252">
        <v>6440</v>
      </c>
      <c r="L9" s="256">
        <f>IFERROR(K9/G9-1,"-")</f>
        <v>-0.22679793492616163</v>
      </c>
      <c r="M9" s="257">
        <f>IF(G9=0,"nd",K9-G9)</f>
        <v>-1889</v>
      </c>
      <c r="N9" s="258">
        <f t="shared" si="9"/>
        <v>0.33623975356341046</v>
      </c>
      <c r="O9" s="252">
        <v>5974</v>
      </c>
      <c r="P9" s="256">
        <f t="shared" si="2"/>
        <v>-7.2360248447205011E-2</v>
      </c>
      <c r="Q9" s="259">
        <f t="shared" si="3"/>
        <v>-466</v>
      </c>
      <c r="R9" s="260">
        <f t="shared" si="5"/>
        <v>-0.26128354148633615</v>
      </c>
      <c r="S9" s="259">
        <f t="shared" si="6"/>
        <v>-2113</v>
      </c>
      <c r="T9" s="258">
        <f t="shared" si="10"/>
        <v>0.34016626807880651</v>
      </c>
      <c r="V9" s="29"/>
      <c r="W9" s="79"/>
      <c r="AE9" s="1"/>
    </row>
    <row r="10" spans="1:31" s="4" customFormat="1" x14ac:dyDescent="0.25">
      <c r="B10" s="245" t="s">
        <v>195</v>
      </c>
      <c r="C10" s="261">
        <v>7076</v>
      </c>
      <c r="D10" s="261">
        <v>2718</v>
      </c>
      <c r="E10" s="261">
        <v>4333</v>
      </c>
      <c r="F10" s="262">
        <f>IFERROR(E10/$E$6,"-")</f>
        <v>0.13569885064670698</v>
      </c>
      <c r="G10" s="261">
        <v>4967</v>
      </c>
      <c r="H10" s="250">
        <f>IFERROR(G10/E10-1,"-")</f>
        <v>0.14631894761135467</v>
      </c>
      <c r="I10" s="251">
        <f>IFERROR(G10-E10,"-")</f>
        <v>634</v>
      </c>
      <c r="J10" s="262">
        <f>IFERROR(G10/$G$6,"-")</f>
        <v>0.27130216298885734</v>
      </c>
      <c r="K10" s="261">
        <v>5721</v>
      </c>
      <c r="L10" s="250">
        <f>IFERROR(K10/G10-1,"-")</f>
        <v>0.15180189249043696</v>
      </c>
      <c r="M10" s="251">
        <f>IFERROR(K10-G10,"-")</f>
        <v>754</v>
      </c>
      <c r="N10" s="262">
        <f>IFERROR(K10/$K$6,"-")</f>
        <v>0.29869994256774396</v>
      </c>
      <c r="O10" s="261">
        <v>5033</v>
      </c>
      <c r="P10" s="250">
        <f>IFERROR(O10/K10-1,"-")</f>
        <v>-0.12025869603216222</v>
      </c>
      <c r="Q10" s="251">
        <f>IFERROR(O10-K10,"-")</f>
        <v>-688</v>
      </c>
      <c r="R10" s="250">
        <f t="shared" si="5"/>
        <v>-0.28872244205765973</v>
      </c>
      <c r="S10" s="251">
        <f t="shared" si="6"/>
        <v>-2043</v>
      </c>
      <c r="T10" s="262">
        <f>IFERROR(O10/$O$6,"-")</f>
        <v>0.286584671449721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7076</v>
      </c>
      <c r="D11" s="252">
        <v>2718</v>
      </c>
      <c r="E11" s="252">
        <v>4333</v>
      </c>
      <c r="F11" s="258">
        <f t="shared" si="4"/>
        <v>0.13569885064670698</v>
      </c>
      <c r="G11" s="252">
        <v>4967</v>
      </c>
      <c r="H11" s="260">
        <f t="shared" ref="H11:H12" si="11">G11/E11-1</f>
        <v>0.14631894761135467</v>
      </c>
      <c r="I11" s="259">
        <f t="shared" si="7"/>
        <v>634</v>
      </c>
      <c r="J11" s="258">
        <f t="shared" si="8"/>
        <v>0.27130216298885734</v>
      </c>
      <c r="K11" s="252">
        <v>5721</v>
      </c>
      <c r="L11" s="256">
        <f>K11/G11-1</f>
        <v>0.15180189249043696</v>
      </c>
      <c r="M11" s="259">
        <f t="shared" si="1"/>
        <v>754</v>
      </c>
      <c r="N11" s="258">
        <f t="shared" si="9"/>
        <v>0.29869994256774396</v>
      </c>
      <c r="O11" s="252">
        <v>5033</v>
      </c>
      <c r="P11" s="260">
        <f t="shared" si="2"/>
        <v>-0.12025869603216222</v>
      </c>
      <c r="Q11" s="259">
        <f t="shared" si="3"/>
        <v>-688</v>
      </c>
      <c r="R11" s="260">
        <f t="shared" ref="R11:R12" si="12">O11/D11-1</f>
        <v>0.85172921265636492</v>
      </c>
      <c r="S11" s="259">
        <f t="shared" ref="S11:S12" si="13">O11-D11</f>
        <v>2315</v>
      </c>
      <c r="T11" s="258">
        <f t="shared" si="10"/>
        <v>0.286584671449721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12.529 viajeros 
cuota: 71,3%</v>
      </c>
    </row>
    <row r="20" spans="27:27" x14ac:dyDescent="0.25">
      <c r="AA20" t="str">
        <f>CONCATENATE("Apartamentos: 
",FIXED(O10,0)," viajeros
cuota: ",FIXED(T10*100,1),"%")</f>
        <v>Apartamentos: 
5.033 viajeros
cuota: 28,7%</v>
      </c>
    </row>
    <row r="38" spans="2:31" s="4" customFormat="1" ht="15.75" hidden="1" customHeight="1" thickBot="1" x14ac:dyDescent="0.3">
      <c r="B38" s="270" t="s">
        <v>187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69" t="s">
        <v>185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202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201</v>
      </c>
      <c r="C134" s="228">
        <v>24890</v>
      </c>
      <c r="D134" s="228">
        <v>20058</v>
      </c>
      <c r="E134" s="228">
        <v>34195</v>
      </c>
      <c r="F134" s="228">
        <v>19943</v>
      </c>
      <c r="G134" s="229">
        <f>F134/E134-1</f>
        <v>-0.41678607983623339</v>
      </c>
      <c r="H134" s="228">
        <f>F134-E134</f>
        <v>-14252</v>
      </c>
      <c r="I134" s="229">
        <f>F134/F$134</f>
        <v>1</v>
      </c>
      <c r="J134" s="228">
        <v>20738</v>
      </c>
      <c r="K134" s="229">
        <f>J134/J$134</f>
        <v>1</v>
      </c>
      <c r="L134" s="229">
        <f>J134/F134-1</f>
        <v>3.9863611292182632E-2</v>
      </c>
      <c r="M134" s="228">
        <f>J134-F134</f>
        <v>795</v>
      </c>
      <c r="N134" s="229">
        <f>J134/D134-1</f>
        <v>3.3901685113171709E-2</v>
      </c>
      <c r="O134" s="228">
        <f>J134-D134</f>
        <v>680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17177</v>
      </c>
      <c r="D135" s="246">
        <v>16366</v>
      </c>
      <c r="E135" s="246">
        <v>29524</v>
      </c>
      <c r="F135" s="246">
        <v>14679</v>
      </c>
      <c r="G135" s="250">
        <f>IFERROR(F135/E135-1,"-")</f>
        <v>-0.50281127218534072</v>
      </c>
      <c r="H135" s="246">
        <f t="shared" ref="H135:H138" si="14">F135-E135</f>
        <v>-14845</v>
      </c>
      <c r="I135" s="248">
        <f>F135/F$134</f>
        <v>0.7360477360477361</v>
      </c>
      <c r="J135" s="246">
        <v>14638</v>
      </c>
      <c r="K135" s="247">
        <f t="shared" ref="K135:K138" si="15">J135/J$134</f>
        <v>0.70585398784839426</v>
      </c>
      <c r="L135" s="248">
        <f t="shared" ref="L135:L138" si="16">J135/F135-1</f>
        <v>-2.7931057973976658E-3</v>
      </c>
      <c r="M135" s="249">
        <f t="shared" ref="M135:M138" si="17">J135-F135</f>
        <v>-41</v>
      </c>
      <c r="N135" s="247">
        <f t="shared" ref="N135:N138" si="18">J135/D135-1</f>
        <v>-0.10558474886960767</v>
      </c>
      <c r="O135" s="246">
        <f t="shared" ref="O135:O138" si="19">J135-D135</f>
        <v>-1728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8311</v>
      </c>
      <c r="D136" s="252">
        <v>0</v>
      </c>
      <c r="E136" s="252">
        <v>9339</v>
      </c>
      <c r="F136" s="252">
        <v>5415</v>
      </c>
      <c r="G136" s="256">
        <f t="shared" ref="G136:G138" si="20">IFERROR(F136/E136-1,"-")</f>
        <v>-0.42017346610986184</v>
      </c>
      <c r="H136" s="252">
        <f t="shared" si="14"/>
        <v>-3924</v>
      </c>
      <c r="I136" s="260">
        <f t="shared" ref="I136:I138" si="21">F136/F$134</f>
        <v>0.27152384295241438</v>
      </c>
      <c r="J136" s="252">
        <v>7999</v>
      </c>
      <c r="K136" s="258">
        <f t="shared" si="15"/>
        <v>0.3857170411804417</v>
      </c>
      <c r="L136" s="260">
        <f t="shared" si="16"/>
        <v>0.47719298245614028</v>
      </c>
      <c r="M136" s="259">
        <f t="shared" si="17"/>
        <v>2584</v>
      </c>
      <c r="N136" s="258" t="e">
        <f t="shared" si="18"/>
        <v>#DIV/0!</v>
      </c>
      <c r="O136" s="252">
        <f t="shared" si="19"/>
        <v>7999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8866</v>
      </c>
      <c r="D137" s="252">
        <v>0</v>
      </c>
      <c r="E137" s="252">
        <v>20185</v>
      </c>
      <c r="F137" s="252">
        <v>9264</v>
      </c>
      <c r="G137" s="254">
        <f t="shared" si="20"/>
        <v>-0.54104533069110727</v>
      </c>
      <c r="H137" s="252">
        <f t="shared" si="14"/>
        <v>-10921</v>
      </c>
      <c r="I137" s="264">
        <f t="shared" si="21"/>
        <v>0.46452389309532166</v>
      </c>
      <c r="J137" s="252">
        <v>6639</v>
      </c>
      <c r="K137" s="258">
        <f t="shared" si="15"/>
        <v>0.32013694666795256</v>
      </c>
      <c r="L137" s="260">
        <f t="shared" si="16"/>
        <v>-0.28335492227979275</v>
      </c>
      <c r="M137" s="259">
        <f t="shared" si="17"/>
        <v>-2625</v>
      </c>
      <c r="N137" s="258" t="e">
        <f t="shared" si="18"/>
        <v>#DIV/0!</v>
      </c>
      <c r="O137" s="252">
        <f t="shared" si="19"/>
        <v>6639</v>
      </c>
      <c r="Q137" s="29"/>
      <c r="R137" s="79"/>
      <c r="Z137" s="1"/>
    </row>
    <row r="138" spans="1:31" s="4" customFormat="1" x14ac:dyDescent="0.25">
      <c r="B138" s="245" t="s">
        <v>195</v>
      </c>
      <c r="C138" s="246">
        <v>7713</v>
      </c>
      <c r="D138" s="246">
        <v>3692</v>
      </c>
      <c r="E138" s="246">
        <v>4671</v>
      </c>
      <c r="F138" s="246">
        <v>5264</v>
      </c>
      <c r="G138" s="250">
        <f t="shared" si="20"/>
        <v>0.12695354313851426</v>
      </c>
      <c r="H138" s="246">
        <f t="shared" si="14"/>
        <v>593</v>
      </c>
      <c r="I138" s="248">
        <f t="shared" si="21"/>
        <v>0.26395226395226395</v>
      </c>
      <c r="J138" s="246">
        <v>6100</v>
      </c>
      <c r="K138" s="247">
        <f t="shared" si="15"/>
        <v>0.29414601215160574</v>
      </c>
      <c r="L138" s="248">
        <f t="shared" si="16"/>
        <v>0.15881458966565343</v>
      </c>
      <c r="M138" s="249">
        <f t="shared" si="17"/>
        <v>836</v>
      </c>
      <c r="N138" s="247">
        <f t="shared" si="18"/>
        <v>0.65222101841820157</v>
      </c>
      <c r="O138" s="246">
        <f t="shared" si="19"/>
        <v>2408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E0B7-7A66-463F-8232-062ACF9EE216}">
  <sheetPr>
    <tabColor theme="4" tint="0.39997558519241921"/>
  </sheetPr>
  <dimension ref="A1:AE149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910213</v>
      </c>
      <c r="D6" s="243">
        <v>408177</v>
      </c>
      <c r="E6" s="243">
        <v>686635</v>
      </c>
      <c r="F6" s="244">
        <f>E6/$E$6</f>
        <v>1</v>
      </c>
      <c r="G6" s="243">
        <v>883151</v>
      </c>
      <c r="H6" s="244">
        <f>G6/E6-1</f>
        <v>0.28620154812964671</v>
      </c>
      <c r="I6" s="243">
        <f>G6-E6</f>
        <v>196516</v>
      </c>
      <c r="J6" s="244">
        <f>G6/$G$6</f>
        <v>1</v>
      </c>
      <c r="K6" s="243">
        <v>913897</v>
      </c>
      <c r="L6" s="244">
        <f>K6/G6-1</f>
        <v>3.4813978583503769E-2</v>
      </c>
      <c r="M6" s="243">
        <f>K6-G6</f>
        <v>30746</v>
      </c>
      <c r="N6" s="244">
        <f>K6/$K$6</f>
        <v>1</v>
      </c>
      <c r="O6" s="243">
        <v>920763</v>
      </c>
      <c r="P6" s="244">
        <f>O6/K6-1</f>
        <v>7.512881648588321E-3</v>
      </c>
      <c r="Q6" s="243">
        <f>O6-K6</f>
        <v>6866</v>
      </c>
      <c r="R6" s="244">
        <f>IFERROR(O6/C6-1,"-")</f>
        <v>1.1590693606881031E-2</v>
      </c>
      <c r="S6" s="243">
        <f>O6-C6</f>
        <v>10550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200261</v>
      </c>
      <c r="D7" s="252">
        <v>91009</v>
      </c>
      <c r="E7" s="252">
        <v>225060</v>
      </c>
      <c r="F7" s="258">
        <f t="shared" ref="F7:F16" si="0">E7/$E$6</f>
        <v>0.32777239727074792</v>
      </c>
      <c r="G7" s="252">
        <v>184306</v>
      </c>
      <c r="H7" s="260">
        <f>G7/E7-1</f>
        <v>-0.18108060072869459</v>
      </c>
      <c r="I7" s="259">
        <f>G7-E7</f>
        <v>-40754</v>
      </c>
      <c r="J7" s="258">
        <f>G7/$G$6</f>
        <v>0.2086913789374637</v>
      </c>
      <c r="K7" s="252">
        <v>161501</v>
      </c>
      <c r="L7" s="260">
        <f>K7/G7-1</f>
        <v>-0.12373444163510683</v>
      </c>
      <c r="M7" s="259">
        <f>K7-G7</f>
        <v>-22805</v>
      </c>
      <c r="N7" s="258">
        <f>K7/$K$6</f>
        <v>0.17671685102369306</v>
      </c>
      <c r="O7" s="252">
        <v>142945</v>
      </c>
      <c r="P7" s="260">
        <f>O7/K7-1</f>
        <v>-0.11489712138005337</v>
      </c>
      <c r="Q7" s="259">
        <f>O7-K7</f>
        <v>-18556</v>
      </c>
      <c r="R7" s="260">
        <f t="shared" ref="R7:R16" si="1">IFERROR(O7/C7-1,"-")</f>
        <v>-0.2862065005168255</v>
      </c>
      <c r="S7" s="259">
        <f t="shared" ref="S7:S16" si="2">O7-C7</f>
        <v>-57316</v>
      </c>
      <c r="T7" s="258">
        <f>O7/$O$6</f>
        <v>0.15524624686265628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111759</v>
      </c>
      <c r="D8" s="252">
        <v>41966</v>
      </c>
      <c r="E8" s="252">
        <v>69889</v>
      </c>
      <c r="F8" s="258">
        <f t="shared" si="0"/>
        <v>0.10178479104618902</v>
      </c>
      <c r="G8" s="252">
        <v>110023</v>
      </c>
      <c r="H8" s="260">
        <f t="shared" ref="H8:H16" si="3">G8/E8-1</f>
        <v>0.57425345905650382</v>
      </c>
      <c r="I8" s="259">
        <f t="shared" ref="I8:I16" si="4">G8-E8</f>
        <v>40134</v>
      </c>
      <c r="J8" s="258">
        <f t="shared" ref="J8:J16" si="5">G8/$G$6</f>
        <v>0.12458005482641134</v>
      </c>
      <c r="K8" s="252">
        <v>104488</v>
      </c>
      <c r="L8" s="260">
        <f t="shared" ref="L8:L16" si="6">K8/G8-1</f>
        <v>-5.0307662943202769E-2</v>
      </c>
      <c r="M8" s="259">
        <f t="shared" ref="M8:M16" si="7">K8-G8</f>
        <v>-5535</v>
      </c>
      <c r="N8" s="258">
        <f t="shared" ref="N8:N16" si="8">K8/$K$6</f>
        <v>0.11433235911705586</v>
      </c>
      <c r="O8" s="252">
        <v>100942</v>
      </c>
      <c r="P8" s="260">
        <f t="shared" ref="P8:P16" si="9">O8/K8-1</f>
        <v>-3.3936911415664905E-2</v>
      </c>
      <c r="Q8" s="259">
        <f t="shared" ref="Q8:Q16" si="10">O8-K8</f>
        <v>-3546</v>
      </c>
      <c r="R8" s="260">
        <f t="shared" si="1"/>
        <v>-9.6788625524566241E-2</v>
      </c>
      <c r="S8" s="259">
        <f t="shared" si="2"/>
        <v>-10817</v>
      </c>
      <c r="T8" s="258">
        <f t="shared" ref="T8:T16" si="11">O8/$O$6</f>
        <v>0.10962864493903426</v>
      </c>
      <c r="V8" s="29"/>
      <c r="W8" s="79"/>
      <c r="AE8" s="1"/>
    </row>
    <row r="9" spans="1:31" s="4" customFormat="1" x14ac:dyDescent="0.25">
      <c r="B9" s="235" t="s">
        <v>46</v>
      </c>
      <c r="C9" s="252">
        <v>9302</v>
      </c>
      <c r="D9" s="252">
        <v>2244</v>
      </c>
      <c r="E9" s="252">
        <v>4565</v>
      </c>
      <c r="F9" s="253">
        <f t="shared" si="0"/>
        <v>6.6483648517771448E-3</v>
      </c>
      <c r="G9" s="252">
        <v>4856</v>
      </c>
      <c r="H9" s="264">
        <f t="shared" si="3"/>
        <v>6.3745892661555281E-2</v>
      </c>
      <c r="I9" s="255">
        <f t="shared" si="4"/>
        <v>291</v>
      </c>
      <c r="J9" s="253">
        <f t="shared" si="5"/>
        <v>5.4984934626128483E-3</v>
      </c>
      <c r="K9" s="252">
        <v>17500</v>
      </c>
      <c r="L9" s="260">
        <f t="shared" si="6"/>
        <v>2.603789126853377</v>
      </c>
      <c r="M9" s="259">
        <f t="shared" si="7"/>
        <v>12644</v>
      </c>
      <c r="N9" s="258">
        <f t="shared" si="8"/>
        <v>1.9148766217637218E-2</v>
      </c>
      <c r="O9" s="252">
        <v>9811</v>
      </c>
      <c r="P9" s="260">
        <f t="shared" si="9"/>
        <v>-0.43937142857142852</v>
      </c>
      <c r="Q9" s="259">
        <f t="shared" si="10"/>
        <v>-7689</v>
      </c>
      <c r="R9" s="260">
        <f t="shared" si="1"/>
        <v>5.4719415179531383E-2</v>
      </c>
      <c r="S9" s="259">
        <f t="shared" si="2"/>
        <v>509</v>
      </c>
      <c r="T9" s="258">
        <f t="shared" si="11"/>
        <v>1.0655293490290117E-2</v>
      </c>
      <c r="V9" s="29"/>
      <c r="W9" s="79"/>
      <c r="AE9" s="1"/>
    </row>
    <row r="10" spans="1:31" s="4" customFormat="1" x14ac:dyDescent="0.25">
      <c r="B10" s="235" t="s">
        <v>48</v>
      </c>
      <c r="C10" s="252">
        <v>308801</v>
      </c>
      <c r="D10" s="252">
        <v>85786</v>
      </c>
      <c r="E10" s="252">
        <v>151359</v>
      </c>
      <c r="F10" s="258">
        <f t="shared" si="0"/>
        <v>0.22043589388831039</v>
      </c>
      <c r="G10" s="252">
        <v>297779</v>
      </c>
      <c r="H10" s="260">
        <f t="shared" si="3"/>
        <v>0.96736897046095716</v>
      </c>
      <c r="I10" s="259">
        <f t="shared" si="4"/>
        <v>146420</v>
      </c>
      <c r="J10" s="258">
        <f t="shared" si="5"/>
        <v>0.33717790049493235</v>
      </c>
      <c r="K10" s="252">
        <v>304437</v>
      </c>
      <c r="L10" s="260">
        <f t="shared" si="6"/>
        <v>2.2358863452426103E-2</v>
      </c>
      <c r="M10" s="259">
        <f t="shared" si="7"/>
        <v>6658</v>
      </c>
      <c r="N10" s="258">
        <f t="shared" si="8"/>
        <v>0.3331195966285041</v>
      </c>
      <c r="O10" s="252">
        <v>336795</v>
      </c>
      <c r="P10" s="260">
        <f t="shared" si="9"/>
        <v>0.10628800047300424</v>
      </c>
      <c r="Q10" s="259">
        <f t="shared" si="10"/>
        <v>32358</v>
      </c>
      <c r="R10" s="260">
        <f t="shared" si="1"/>
        <v>9.06538515095483E-2</v>
      </c>
      <c r="S10" s="259">
        <f t="shared" si="2"/>
        <v>27994</v>
      </c>
      <c r="T10" s="258">
        <f>O10/$O$6</f>
        <v>0.36577816441364391</v>
      </c>
      <c r="V10" s="29"/>
      <c r="W10" s="79"/>
      <c r="AE10" s="1"/>
    </row>
    <row r="11" spans="1:31" s="4" customFormat="1" x14ac:dyDescent="0.25">
      <c r="B11" s="235" t="s">
        <v>50</v>
      </c>
      <c r="C11" s="252">
        <v>26438</v>
      </c>
      <c r="D11" s="252">
        <v>26699</v>
      </c>
      <c r="E11" s="252">
        <v>39694</v>
      </c>
      <c r="F11" s="253">
        <f t="shared" si="0"/>
        <v>5.7809462086843809E-2</v>
      </c>
      <c r="G11" s="252">
        <v>42099</v>
      </c>
      <c r="H11" s="264">
        <f t="shared" si="3"/>
        <v>6.0588502040610726E-2</v>
      </c>
      <c r="I11" s="255">
        <f t="shared" si="4"/>
        <v>2405</v>
      </c>
      <c r="J11" s="253">
        <f t="shared" si="5"/>
        <v>4.7669084901675929E-2</v>
      </c>
      <c r="K11" s="252">
        <v>49296</v>
      </c>
      <c r="L11" s="260">
        <f t="shared" si="6"/>
        <v>0.17095417943419089</v>
      </c>
      <c r="M11" s="259">
        <f t="shared" si="7"/>
        <v>7197</v>
      </c>
      <c r="N11" s="258">
        <f t="shared" si="8"/>
        <v>5.3940433112265387E-2</v>
      </c>
      <c r="O11" s="252">
        <v>44255</v>
      </c>
      <c r="P11" s="260">
        <f t="shared" si="9"/>
        <v>-0.10225981824083086</v>
      </c>
      <c r="Q11" s="259">
        <f t="shared" si="10"/>
        <v>-5041</v>
      </c>
      <c r="R11" s="260">
        <f t="shared" si="1"/>
        <v>0.67391633255163019</v>
      </c>
      <c r="S11" s="259">
        <f t="shared" si="2"/>
        <v>17817</v>
      </c>
      <c r="T11" s="258">
        <f t="shared" si="11"/>
        <v>4.8063399593597921E-2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98414</v>
      </c>
      <c r="D12" s="252">
        <v>43048</v>
      </c>
      <c r="E12" s="252">
        <v>81482</v>
      </c>
      <c r="F12" s="258">
        <f t="shared" si="0"/>
        <v>0.11866857937623337</v>
      </c>
      <c r="G12" s="252">
        <v>110405</v>
      </c>
      <c r="H12" s="260">
        <f t="shared" si="3"/>
        <v>0.35496183206106879</v>
      </c>
      <c r="I12" s="259">
        <f t="shared" si="4"/>
        <v>28923</v>
      </c>
      <c r="J12" s="258">
        <f t="shared" si="5"/>
        <v>0.12501259693982117</v>
      </c>
      <c r="K12" s="252">
        <v>122286</v>
      </c>
      <c r="L12" s="260">
        <f t="shared" si="6"/>
        <v>0.10761287985145596</v>
      </c>
      <c r="M12" s="259">
        <f t="shared" si="7"/>
        <v>11881</v>
      </c>
      <c r="N12" s="258">
        <f t="shared" si="8"/>
        <v>0.13380720146799913</v>
      </c>
      <c r="O12" s="252">
        <v>128586</v>
      </c>
      <c r="P12" s="260">
        <f t="shared" si="9"/>
        <v>5.1518571218291509E-2</v>
      </c>
      <c r="Q12" s="259">
        <f t="shared" si="10"/>
        <v>6300</v>
      </c>
      <c r="R12" s="260">
        <f t="shared" si="1"/>
        <v>0.30658239681346156</v>
      </c>
      <c r="S12" s="259">
        <f t="shared" si="2"/>
        <v>30172</v>
      </c>
      <c r="T12" s="258">
        <f t="shared" si="11"/>
        <v>0.13965157157705077</v>
      </c>
      <c r="V12" s="29"/>
      <c r="W12" s="79"/>
      <c r="AE12" s="1"/>
    </row>
    <row r="13" spans="1:31" s="4" customFormat="1" x14ac:dyDescent="0.25">
      <c r="B13" s="235" t="s">
        <v>49</v>
      </c>
      <c r="C13" s="252">
        <v>29398</v>
      </c>
      <c r="D13" s="252">
        <v>12382</v>
      </c>
      <c r="E13" s="252">
        <v>16085</v>
      </c>
      <c r="F13" s="253">
        <f t="shared" si="0"/>
        <v>2.3425837599306765E-2</v>
      </c>
      <c r="G13" s="252">
        <v>27294</v>
      </c>
      <c r="H13" s="264">
        <f t="shared" si="3"/>
        <v>0.69686042897109113</v>
      </c>
      <c r="I13" s="255">
        <f t="shared" si="4"/>
        <v>11209</v>
      </c>
      <c r="J13" s="253">
        <f t="shared" si="5"/>
        <v>3.0905247234051709E-2</v>
      </c>
      <c r="K13" s="252">
        <v>32685</v>
      </c>
      <c r="L13" s="260">
        <f t="shared" si="6"/>
        <v>0.19751593756869634</v>
      </c>
      <c r="M13" s="259">
        <f t="shared" si="7"/>
        <v>5391</v>
      </c>
      <c r="N13" s="258">
        <f t="shared" si="8"/>
        <v>3.5764424218484137E-2</v>
      </c>
      <c r="O13" s="252">
        <v>29315</v>
      </c>
      <c r="P13" s="260">
        <f t="shared" si="9"/>
        <v>-0.1031054000305951</v>
      </c>
      <c r="Q13" s="259">
        <f t="shared" si="10"/>
        <v>-3370</v>
      </c>
      <c r="R13" s="260">
        <f t="shared" si="1"/>
        <v>-2.8233213143751268E-3</v>
      </c>
      <c r="S13" s="259">
        <f t="shared" si="2"/>
        <v>-83</v>
      </c>
      <c r="T13" s="258">
        <f t="shared" si="11"/>
        <v>3.1837725886031475E-2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41432</v>
      </c>
      <c r="D14" s="252">
        <v>18408</v>
      </c>
      <c r="E14" s="252">
        <v>41930</v>
      </c>
      <c r="F14" s="258">
        <f t="shared" si="0"/>
        <v>6.1065922943048342E-2</v>
      </c>
      <c r="G14" s="252">
        <v>26151</v>
      </c>
      <c r="H14" s="260">
        <f t="shared" si="3"/>
        <v>-0.37631767231099456</v>
      </c>
      <c r="I14" s="259">
        <f t="shared" si="4"/>
        <v>-15779</v>
      </c>
      <c r="J14" s="258">
        <f t="shared" si="5"/>
        <v>2.9611017821414457E-2</v>
      </c>
      <c r="K14" s="252">
        <v>28851</v>
      </c>
      <c r="L14" s="260">
        <f t="shared" si="6"/>
        <v>0.10324652976941606</v>
      </c>
      <c r="M14" s="259">
        <f t="shared" si="7"/>
        <v>2700</v>
      </c>
      <c r="N14" s="258">
        <f t="shared" si="8"/>
        <v>3.1569203094002934E-2</v>
      </c>
      <c r="O14" s="252">
        <v>26485</v>
      </c>
      <c r="P14" s="260">
        <f t="shared" si="9"/>
        <v>-8.2007556063914633E-2</v>
      </c>
      <c r="Q14" s="259">
        <f t="shared" si="10"/>
        <v>-2366</v>
      </c>
      <c r="R14" s="260">
        <f t="shared" si="1"/>
        <v>-0.36075979918903267</v>
      </c>
      <c r="S14" s="259">
        <f t="shared" si="2"/>
        <v>-14947</v>
      </c>
      <c r="T14" s="258">
        <f t="shared" si="11"/>
        <v>2.8764187961505837E-2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37493</v>
      </c>
      <c r="D15" s="252">
        <v>20131</v>
      </c>
      <c r="E15" s="252">
        <v>23891</v>
      </c>
      <c r="F15" s="253">
        <f t="shared" si="0"/>
        <v>3.4794323039169281E-2</v>
      </c>
      <c r="G15" s="252">
        <v>30651</v>
      </c>
      <c r="H15" s="264">
        <f t="shared" si="3"/>
        <v>0.28295173914863336</v>
      </c>
      <c r="I15" s="255">
        <f t="shared" si="4"/>
        <v>6760</v>
      </c>
      <c r="J15" s="253">
        <f t="shared" si="5"/>
        <v>3.4706409209750086E-2</v>
      </c>
      <c r="K15" s="252">
        <v>40798</v>
      </c>
      <c r="L15" s="260">
        <f t="shared" si="6"/>
        <v>0.33104955792633195</v>
      </c>
      <c r="M15" s="259">
        <f t="shared" si="7"/>
        <v>10147</v>
      </c>
      <c r="N15" s="258">
        <f t="shared" si="8"/>
        <v>4.4641792236980754E-2</v>
      </c>
      <c r="O15" s="252">
        <v>53591</v>
      </c>
      <c r="P15" s="260">
        <f t="shared" si="9"/>
        <v>0.31356929261238298</v>
      </c>
      <c r="Q15" s="259">
        <f t="shared" si="10"/>
        <v>12793</v>
      </c>
      <c r="R15" s="260">
        <f t="shared" si="1"/>
        <v>0.42936014722748239</v>
      </c>
      <c r="S15" s="259">
        <f t="shared" si="2"/>
        <v>16098</v>
      </c>
      <c r="T15" s="258">
        <f t="shared" si="11"/>
        <v>5.8202816577121369E-2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46915</v>
      </c>
      <c r="D16" s="252">
        <f>D6-SUM(D7:D15)</f>
        <v>66504</v>
      </c>
      <c r="E16" s="252">
        <f>E6-SUM(E7:E15)</f>
        <v>32680</v>
      </c>
      <c r="F16" s="258">
        <f t="shared" si="0"/>
        <v>4.7594427898373953E-2</v>
      </c>
      <c r="G16" s="252">
        <f>G6-SUM(G7:G15)</f>
        <v>49587</v>
      </c>
      <c r="H16" s="260">
        <f t="shared" si="3"/>
        <v>0.51735006119951032</v>
      </c>
      <c r="I16" s="259">
        <f t="shared" si="4"/>
        <v>16907</v>
      </c>
      <c r="J16" s="258">
        <f t="shared" si="5"/>
        <v>5.614781617186642E-2</v>
      </c>
      <c r="K16" s="252">
        <f>K6-SUM(K7:K15)</f>
        <v>52055</v>
      </c>
      <c r="L16" s="260">
        <f t="shared" si="6"/>
        <v>4.9771109363341282E-2</v>
      </c>
      <c r="M16" s="259">
        <f t="shared" si="7"/>
        <v>2468</v>
      </c>
      <c r="N16" s="258">
        <f t="shared" si="8"/>
        <v>5.6959372883377449E-2</v>
      </c>
      <c r="O16" s="252">
        <f>O6-SUM(O7:O15)</f>
        <v>48038</v>
      </c>
      <c r="P16" s="260">
        <f t="shared" si="9"/>
        <v>-7.7168379598501535E-2</v>
      </c>
      <c r="Q16" s="259">
        <f t="shared" si="10"/>
        <v>-4017</v>
      </c>
      <c r="R16" s="260">
        <f t="shared" si="1"/>
        <v>2.3936907172546151E-2</v>
      </c>
      <c r="S16" s="259">
        <f t="shared" si="2"/>
        <v>1123</v>
      </c>
      <c r="T16" s="258">
        <f t="shared" si="11"/>
        <v>5.2171948699068056E-2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187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69" t="s">
        <v>185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1047557</v>
      </c>
      <c r="D136" s="228">
        <v>456683</v>
      </c>
      <c r="E136" s="228">
        <v>800301</v>
      </c>
      <c r="F136" s="228">
        <v>1016781</v>
      </c>
      <c r="G136" s="229">
        <f>F136/E136-1</f>
        <v>0.27049822504282761</v>
      </c>
      <c r="H136" s="228">
        <f>F136-E136</f>
        <v>216480</v>
      </c>
      <c r="I136" s="229">
        <f>F136/F$136</f>
        <v>1</v>
      </c>
      <c r="J136" s="228">
        <v>1041269</v>
      </c>
      <c r="K136" s="229">
        <f>H136/H$136</f>
        <v>1</v>
      </c>
      <c r="L136" s="229">
        <f>J136/F136-1</f>
        <v>2.4083848931087504E-2</v>
      </c>
      <c r="M136" s="228">
        <f>J136-F136</f>
        <v>24488</v>
      </c>
      <c r="N136" s="229">
        <f>J136/C136-1</f>
        <v>-6.0025373320974351E-3</v>
      </c>
      <c r="O136" s="228">
        <f>J136-C136</f>
        <v>-6288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222987</v>
      </c>
      <c r="D137" s="252">
        <v>117997</v>
      </c>
      <c r="E137" s="252">
        <v>247584</v>
      </c>
      <c r="F137" s="252">
        <v>207208</v>
      </c>
      <c r="G137" s="258">
        <f t="shared" ref="G137:G146" si="12">F137/E137-1</f>
        <v>-0.16308000516996257</v>
      </c>
      <c r="H137" s="265">
        <f t="shared" ref="H137:H146" si="13">F137-E137</f>
        <v>-40376</v>
      </c>
      <c r="I137" s="260">
        <f t="shared" ref="I137:K146" si="14">F137/F$136</f>
        <v>0.20378822971711705</v>
      </c>
      <c r="J137" s="252">
        <v>181512</v>
      </c>
      <c r="K137" s="260">
        <f t="shared" si="14"/>
        <v>-0.18651145602365116</v>
      </c>
      <c r="L137" s="260">
        <f t="shared" ref="L137:L146" si="15">J137/F137-1</f>
        <v>-0.12401065595922933</v>
      </c>
      <c r="M137" s="259">
        <f t="shared" ref="M137:M146" si="16">J137-F137</f>
        <v>-25696</v>
      </c>
      <c r="N137" s="258">
        <f t="shared" ref="N137:N146" si="17">J137/C137-1</f>
        <v>-0.18599738998237569</v>
      </c>
      <c r="O137" s="252">
        <f t="shared" ref="O137:O146" si="18">J137-C137</f>
        <v>-41475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127819</v>
      </c>
      <c r="D138" s="252">
        <v>51760</v>
      </c>
      <c r="E138" s="252">
        <v>83468</v>
      </c>
      <c r="F138" s="252">
        <v>123951</v>
      </c>
      <c r="G138" s="258">
        <f t="shared" si="12"/>
        <v>0.48501222025207258</v>
      </c>
      <c r="H138" s="265">
        <f t="shared" si="13"/>
        <v>40483</v>
      </c>
      <c r="I138" s="260">
        <f t="shared" si="14"/>
        <v>0.12190530704251948</v>
      </c>
      <c r="J138" s="252">
        <v>118966</v>
      </c>
      <c r="K138" s="260">
        <f t="shared" si="14"/>
        <v>0.18700572801182558</v>
      </c>
      <c r="L138" s="260">
        <f t="shared" si="15"/>
        <v>-4.0217505304515511E-2</v>
      </c>
      <c r="M138" s="259">
        <f t="shared" si="16"/>
        <v>-4985</v>
      </c>
      <c r="N138" s="258">
        <f t="shared" si="17"/>
        <v>-6.926200330154364E-2</v>
      </c>
      <c r="O138" s="252">
        <f t="shared" si="18"/>
        <v>-8853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10509</v>
      </c>
      <c r="D139" s="252">
        <v>2339</v>
      </c>
      <c r="E139" s="252">
        <v>4950</v>
      </c>
      <c r="F139" s="252">
        <v>6762</v>
      </c>
      <c r="G139" s="258">
        <f t="shared" si="12"/>
        <v>0.36606060606060598</v>
      </c>
      <c r="H139" s="265">
        <f t="shared" si="13"/>
        <v>1812</v>
      </c>
      <c r="I139" s="260">
        <f t="shared" si="14"/>
        <v>6.6503996435810665E-3</v>
      </c>
      <c r="J139" s="252">
        <v>20250</v>
      </c>
      <c r="K139" s="264">
        <f t="shared" si="14"/>
        <v>8.3702882483370281E-3</v>
      </c>
      <c r="L139" s="260">
        <f t="shared" si="15"/>
        <v>1.9946761313220942</v>
      </c>
      <c r="M139" s="259">
        <f t="shared" si="16"/>
        <v>13488</v>
      </c>
      <c r="N139" s="258">
        <f t="shared" si="17"/>
        <v>0.92691978304310596</v>
      </c>
      <c r="O139" s="252">
        <f t="shared" si="18"/>
        <v>9741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356283</v>
      </c>
      <c r="D140" s="252">
        <v>103133</v>
      </c>
      <c r="E140" s="252">
        <v>181693</v>
      </c>
      <c r="F140" s="252">
        <v>342343</v>
      </c>
      <c r="G140" s="258">
        <f t="shared" si="12"/>
        <v>0.8841837605191174</v>
      </c>
      <c r="H140" s="265">
        <f t="shared" si="13"/>
        <v>160650</v>
      </c>
      <c r="I140" s="260">
        <f t="shared" si="14"/>
        <v>0.33669295551352751</v>
      </c>
      <c r="J140" s="252">
        <v>341923</v>
      </c>
      <c r="K140" s="260">
        <f t="shared" si="14"/>
        <v>0.74210088691796006</v>
      </c>
      <c r="L140" s="260">
        <f t="shared" si="15"/>
        <v>-1.2268397484394011E-3</v>
      </c>
      <c r="M140" s="259">
        <f t="shared" si="16"/>
        <v>-420</v>
      </c>
      <c r="N140" s="258">
        <f t="shared" si="17"/>
        <v>-4.0305038410477056E-2</v>
      </c>
      <c r="O140" s="252">
        <f t="shared" si="18"/>
        <v>-14360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31009</v>
      </c>
      <c r="D141" s="252">
        <v>30584</v>
      </c>
      <c r="E141" s="252">
        <v>44398</v>
      </c>
      <c r="F141" s="252">
        <v>48630</v>
      </c>
      <c r="G141" s="258">
        <f t="shared" si="12"/>
        <v>9.531960899139591E-2</v>
      </c>
      <c r="H141" s="265">
        <f t="shared" si="13"/>
        <v>4232</v>
      </c>
      <c r="I141" s="260">
        <f t="shared" si="14"/>
        <v>4.7827408261956111E-2</v>
      </c>
      <c r="J141" s="252">
        <v>55684</v>
      </c>
      <c r="K141" s="264">
        <f t="shared" si="14"/>
        <v>1.9549150036954916E-2</v>
      </c>
      <c r="L141" s="260">
        <f t="shared" si="15"/>
        <v>0.14505449311124829</v>
      </c>
      <c r="M141" s="259">
        <f t="shared" si="16"/>
        <v>7054</v>
      </c>
      <c r="N141" s="258">
        <f t="shared" si="17"/>
        <v>0.79573672159695574</v>
      </c>
      <c r="O141" s="252">
        <f t="shared" si="18"/>
        <v>24675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120142</v>
      </c>
      <c r="D142" s="252">
        <v>61571</v>
      </c>
      <c r="E142" s="252">
        <v>104557</v>
      </c>
      <c r="F142" s="252">
        <v>134886</v>
      </c>
      <c r="G142" s="258">
        <f t="shared" si="12"/>
        <v>0.29007144428397913</v>
      </c>
      <c r="H142" s="265">
        <f t="shared" si="13"/>
        <v>30329</v>
      </c>
      <c r="I142" s="260">
        <f t="shared" si="14"/>
        <v>0.13265983530376749</v>
      </c>
      <c r="J142" s="252">
        <v>146430</v>
      </c>
      <c r="K142" s="260">
        <f t="shared" si="14"/>
        <v>0.14010070214338508</v>
      </c>
      <c r="L142" s="260">
        <f t="shared" si="15"/>
        <v>8.5583381522174262E-2</v>
      </c>
      <c r="M142" s="259">
        <f t="shared" si="16"/>
        <v>11544</v>
      </c>
      <c r="N142" s="258">
        <f t="shared" si="17"/>
        <v>0.21880774416939963</v>
      </c>
      <c r="O142" s="252">
        <f t="shared" si="18"/>
        <v>26288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37119</v>
      </c>
      <c r="D143" s="252">
        <v>16023</v>
      </c>
      <c r="E143" s="252">
        <v>21732</v>
      </c>
      <c r="F143" s="252">
        <v>33809</v>
      </c>
      <c r="G143" s="258">
        <f t="shared" si="12"/>
        <v>0.55572427756304066</v>
      </c>
      <c r="H143" s="265">
        <f t="shared" si="13"/>
        <v>12077</v>
      </c>
      <c r="I143" s="260">
        <f t="shared" si="14"/>
        <v>3.3251014721950939E-2</v>
      </c>
      <c r="J143" s="252">
        <v>37722</v>
      </c>
      <c r="K143" s="264">
        <f t="shared" si="14"/>
        <v>5.5788063562453805E-2</v>
      </c>
      <c r="L143" s="260">
        <f t="shared" si="15"/>
        <v>0.11573841284864983</v>
      </c>
      <c r="M143" s="259">
        <f t="shared" si="16"/>
        <v>3913</v>
      </c>
      <c r="N143" s="258">
        <f t="shared" si="17"/>
        <v>1.6245049705002845E-2</v>
      </c>
      <c r="O143" s="252">
        <f t="shared" si="18"/>
        <v>603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45577</v>
      </c>
      <c r="D144" s="252">
        <v>26839</v>
      </c>
      <c r="E144" s="252">
        <v>45216</v>
      </c>
      <c r="F144" s="252">
        <v>29061</v>
      </c>
      <c r="G144" s="258">
        <f t="shared" si="12"/>
        <v>-0.35728503184713378</v>
      </c>
      <c r="H144" s="265">
        <f t="shared" si="13"/>
        <v>-16155</v>
      </c>
      <c r="I144" s="260">
        <f t="shared" si="14"/>
        <v>2.8581375930510109E-2</v>
      </c>
      <c r="J144" s="252">
        <v>32018</v>
      </c>
      <c r="K144" s="260">
        <f t="shared" si="14"/>
        <v>-7.4625831485587588E-2</v>
      </c>
      <c r="L144" s="260">
        <f t="shared" si="15"/>
        <v>0.10175148824885594</v>
      </c>
      <c r="M144" s="259">
        <f t="shared" si="16"/>
        <v>2957</v>
      </c>
      <c r="N144" s="258">
        <f t="shared" si="17"/>
        <v>-0.29749654430962991</v>
      </c>
      <c r="O144" s="252">
        <f t="shared" si="18"/>
        <v>-13559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41904</v>
      </c>
      <c r="D145" s="252">
        <v>24273</v>
      </c>
      <c r="E145" s="252">
        <v>26311</v>
      </c>
      <c r="F145" s="252">
        <v>32375</v>
      </c>
      <c r="G145" s="258">
        <f t="shared" si="12"/>
        <v>0.23047394625821904</v>
      </c>
      <c r="H145" s="265">
        <f t="shared" si="13"/>
        <v>6064</v>
      </c>
      <c r="I145" s="260">
        <f t="shared" si="14"/>
        <v>3.1840681523356555E-2</v>
      </c>
      <c r="J145" s="252">
        <v>47068</v>
      </c>
      <c r="K145" s="264">
        <f t="shared" si="14"/>
        <v>2.8011825572801182E-2</v>
      </c>
      <c r="L145" s="260">
        <f t="shared" si="15"/>
        <v>0.45383783783783782</v>
      </c>
      <c r="M145" s="259">
        <f t="shared" si="16"/>
        <v>14693</v>
      </c>
      <c r="N145" s="258">
        <f t="shared" si="17"/>
        <v>0.12323405880106919</v>
      </c>
      <c r="O145" s="252">
        <f t="shared" si="18"/>
        <v>5164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54208</v>
      </c>
      <c r="D146" s="252">
        <f>D136-SUM(D137:D145)</f>
        <v>22164</v>
      </c>
      <c r="E146" s="252">
        <f>E136-SUM(E137:E145)</f>
        <v>40392</v>
      </c>
      <c r="F146" s="252">
        <f>F136-SUM(F137:F145)</f>
        <v>57756</v>
      </c>
      <c r="G146" s="258">
        <f t="shared" si="12"/>
        <v>0.42988710635769456</v>
      </c>
      <c r="H146" s="265">
        <f t="shared" si="13"/>
        <v>17364</v>
      </c>
      <c r="I146" s="260">
        <f t="shared" si="14"/>
        <v>5.6802792341713704E-2</v>
      </c>
      <c r="J146" s="252">
        <f>J136-SUM(J137:J145)</f>
        <v>59696</v>
      </c>
      <c r="K146" s="260">
        <f t="shared" si="14"/>
        <v>8.0210643015521069E-2</v>
      </c>
      <c r="L146" s="260">
        <f t="shared" si="15"/>
        <v>3.3589583766188813E-2</v>
      </c>
      <c r="M146" s="259">
        <f t="shared" si="16"/>
        <v>1940</v>
      </c>
      <c r="N146" s="258">
        <f t="shared" si="17"/>
        <v>0.10123966942148765</v>
      </c>
      <c r="O146" s="252">
        <f t="shared" si="18"/>
        <v>5488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CFCA-F054-4DF8-90FD-C07C7E486382}">
  <sheetPr>
    <tabColor theme="4" tint="0.39997558519241921"/>
  </sheetPr>
  <dimension ref="A1:AE149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546340</v>
      </c>
      <c r="D6" s="243">
        <v>228467</v>
      </c>
      <c r="E6" s="243">
        <v>321555</v>
      </c>
      <c r="F6" s="244">
        <f>E6/$E$6</f>
        <v>1</v>
      </c>
      <c r="G6" s="243">
        <v>508787</v>
      </c>
      <c r="H6" s="244">
        <f>G6/E6-1</f>
        <v>0.58227052914742417</v>
      </c>
      <c r="I6" s="243">
        <f>G6-E6</f>
        <v>187232</v>
      </c>
      <c r="J6" s="244">
        <f>G6/$G$6</f>
        <v>1</v>
      </c>
      <c r="K6" s="243">
        <v>532909</v>
      </c>
      <c r="L6" s="244">
        <f>K6/G6-1</f>
        <v>4.7410802555882814E-2</v>
      </c>
      <c r="M6" s="243">
        <f>K6-G6</f>
        <v>24122</v>
      </c>
      <c r="N6" s="244">
        <f>K6/$K$6</f>
        <v>1</v>
      </c>
      <c r="O6" s="243">
        <v>549555</v>
      </c>
      <c r="P6" s="244">
        <f>O6/K6-1</f>
        <v>3.1236102223831885E-2</v>
      </c>
      <c r="Q6" s="243">
        <f>O6-K6</f>
        <v>16646</v>
      </c>
      <c r="R6" s="244">
        <f>IFERROR(O6/C6-1,"-")</f>
        <v>5.884613976644637E-3</v>
      </c>
      <c r="S6" s="243">
        <f>O6-C6</f>
        <v>3215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97446</v>
      </c>
      <c r="D7" s="252">
        <v>38835</v>
      </c>
      <c r="E7" s="252">
        <v>107446</v>
      </c>
      <c r="F7" s="258">
        <f t="shared" ref="F7:F16" si="0">E7/$E$6</f>
        <v>0.33414501407224267</v>
      </c>
      <c r="G7" s="252">
        <v>106093</v>
      </c>
      <c r="H7" s="260">
        <f>G7/E7-1</f>
        <v>-1.2592371982204975E-2</v>
      </c>
      <c r="I7" s="259">
        <f>G7-E7</f>
        <v>-1353</v>
      </c>
      <c r="J7" s="258">
        <f>G7/$G$6</f>
        <v>0.20852144414067184</v>
      </c>
      <c r="K7" s="252">
        <v>92954</v>
      </c>
      <c r="L7" s="260">
        <f>K7/G7-1</f>
        <v>-0.12384417445071771</v>
      </c>
      <c r="M7" s="259">
        <f>K7-G7</f>
        <v>-13139</v>
      </c>
      <c r="N7" s="258">
        <f>K7/$K$6</f>
        <v>0.1744275289026832</v>
      </c>
      <c r="O7" s="252">
        <v>88222</v>
      </c>
      <c r="P7" s="260">
        <f>O7/K7-1</f>
        <v>-5.0906900187189352E-2</v>
      </c>
      <c r="Q7" s="259">
        <f>O7-K7</f>
        <v>-4732</v>
      </c>
      <c r="R7" s="260">
        <f t="shared" ref="R7:R16" si="1">IFERROR(O7/C7-1,"-")</f>
        <v>-9.4657553927303351E-2</v>
      </c>
      <c r="S7" s="259">
        <f t="shared" ref="S7:S16" si="2">O7-C7</f>
        <v>-9224</v>
      </c>
      <c r="T7" s="258">
        <f>O7/$O$6</f>
        <v>0.16053352257735803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66231</v>
      </c>
      <c r="D8" s="252">
        <v>21414</v>
      </c>
      <c r="E8" s="252">
        <v>31177</v>
      </c>
      <c r="F8" s="258">
        <f t="shared" si="0"/>
        <v>9.6956974701062029E-2</v>
      </c>
      <c r="G8" s="252">
        <v>65553</v>
      </c>
      <c r="H8" s="260">
        <f t="shared" ref="H8:H16" si="3">G8/E8-1</f>
        <v>1.1026076915675018</v>
      </c>
      <c r="I8" s="259">
        <f t="shared" ref="I8:I16" si="4">G8-E8</f>
        <v>34376</v>
      </c>
      <c r="J8" s="258">
        <f t="shared" ref="J8:J16" si="5">G8/$G$6</f>
        <v>0.12884173534308069</v>
      </c>
      <c r="K8" s="252">
        <v>58131</v>
      </c>
      <c r="L8" s="260">
        <f t="shared" ref="L8:L16" si="6">K8/G8-1</f>
        <v>-0.11322136286668805</v>
      </c>
      <c r="M8" s="259">
        <f t="shared" ref="M8:M16" si="7">K8-G8</f>
        <v>-7422</v>
      </c>
      <c r="N8" s="258">
        <f t="shared" ref="N8:N16" si="8">K8/$K$6</f>
        <v>0.1090824136953964</v>
      </c>
      <c r="O8" s="252">
        <v>55491</v>
      </c>
      <c r="P8" s="260">
        <f t="shared" ref="P8:P16" si="9">O8/K8-1</f>
        <v>-4.5414666873096921E-2</v>
      </c>
      <c r="Q8" s="259">
        <f t="shared" ref="Q8:Q16" si="10">O8-K8</f>
        <v>-2640</v>
      </c>
      <c r="R8" s="260">
        <f t="shared" si="1"/>
        <v>-0.16215971372922044</v>
      </c>
      <c r="S8" s="259">
        <f t="shared" si="2"/>
        <v>-10740</v>
      </c>
      <c r="T8" s="258">
        <f t="shared" ref="T8:T16" si="11">O8/$O$6</f>
        <v>0.10097442476185277</v>
      </c>
      <c r="V8" s="29"/>
      <c r="W8" s="79"/>
      <c r="AE8" s="1"/>
    </row>
    <row r="9" spans="1:31" s="4" customFormat="1" x14ac:dyDescent="0.25">
      <c r="B9" s="235" t="s">
        <v>46</v>
      </c>
      <c r="C9" s="252">
        <v>4048</v>
      </c>
      <c r="D9" s="252">
        <v>652</v>
      </c>
      <c r="E9" s="252">
        <v>2230</v>
      </c>
      <c r="F9" s="253">
        <f t="shared" si="0"/>
        <v>6.935049991447808E-3</v>
      </c>
      <c r="G9" s="252">
        <v>2265</v>
      </c>
      <c r="H9" s="264">
        <f t="shared" si="3"/>
        <v>1.5695067264573925E-2</v>
      </c>
      <c r="I9" s="255">
        <f t="shared" si="4"/>
        <v>35</v>
      </c>
      <c r="J9" s="253">
        <f t="shared" si="5"/>
        <v>4.451764687383915E-3</v>
      </c>
      <c r="K9" s="252">
        <v>4579</v>
      </c>
      <c r="L9" s="260">
        <f t="shared" si="6"/>
        <v>1.021633554083885</v>
      </c>
      <c r="M9" s="259">
        <f t="shared" si="7"/>
        <v>2314</v>
      </c>
      <c r="N9" s="258">
        <f t="shared" si="8"/>
        <v>8.5924613770831416E-3</v>
      </c>
      <c r="O9" s="252">
        <v>3106</v>
      </c>
      <c r="P9" s="260">
        <f t="shared" si="9"/>
        <v>-0.32168595763267094</v>
      </c>
      <c r="Q9" s="259">
        <f t="shared" si="10"/>
        <v>-1473</v>
      </c>
      <c r="R9" s="260">
        <f t="shared" si="1"/>
        <v>-0.23270750988142297</v>
      </c>
      <c r="S9" s="259">
        <f t="shared" si="2"/>
        <v>-942</v>
      </c>
      <c r="T9" s="258">
        <f t="shared" si="11"/>
        <v>5.6518455841544522E-3</v>
      </c>
      <c r="V9" s="29"/>
      <c r="W9" s="79"/>
      <c r="AE9" s="1"/>
    </row>
    <row r="10" spans="1:31" s="4" customFormat="1" x14ac:dyDescent="0.25">
      <c r="B10" s="235" t="s">
        <v>48</v>
      </c>
      <c r="C10" s="252">
        <v>246140</v>
      </c>
      <c r="D10" s="252">
        <v>65110</v>
      </c>
      <c r="E10" s="252">
        <v>95314</v>
      </c>
      <c r="F10" s="258">
        <f t="shared" si="0"/>
        <v>0.29641585420845579</v>
      </c>
      <c r="G10" s="252">
        <v>211099</v>
      </c>
      <c r="H10" s="260">
        <f t="shared" si="3"/>
        <v>1.2147743248630842</v>
      </c>
      <c r="I10" s="259">
        <f t="shared" si="4"/>
        <v>115785</v>
      </c>
      <c r="J10" s="258">
        <f t="shared" si="5"/>
        <v>0.41490643432320401</v>
      </c>
      <c r="K10" s="252">
        <v>221702</v>
      </c>
      <c r="L10" s="260">
        <f t="shared" si="6"/>
        <v>5.0227618321261547E-2</v>
      </c>
      <c r="M10" s="259">
        <f t="shared" si="7"/>
        <v>10603</v>
      </c>
      <c r="N10" s="258">
        <f t="shared" si="8"/>
        <v>0.41602224770082696</v>
      </c>
      <c r="O10" s="252">
        <v>242379</v>
      </c>
      <c r="P10" s="260">
        <f t="shared" si="9"/>
        <v>9.3264832973992018E-2</v>
      </c>
      <c r="Q10" s="259">
        <f t="shared" si="10"/>
        <v>20677</v>
      </c>
      <c r="R10" s="260">
        <f t="shared" si="1"/>
        <v>-1.5279921995612233E-2</v>
      </c>
      <c r="S10" s="259">
        <f t="shared" si="2"/>
        <v>-3761</v>
      </c>
      <c r="T10" s="258">
        <f>O10/$O$6</f>
        <v>0.44104593716734447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15969</v>
      </c>
      <c r="D11" s="252">
        <v>24100</v>
      </c>
      <c r="E11" s="252">
        <v>17469</v>
      </c>
      <c r="F11" s="253">
        <f t="shared" si="0"/>
        <v>5.4326631524933527E-2</v>
      </c>
      <c r="G11" s="252">
        <v>27158</v>
      </c>
      <c r="H11" s="264">
        <f t="shared" si="3"/>
        <v>0.55463964737535054</v>
      </c>
      <c r="I11" s="255">
        <f t="shared" si="4"/>
        <v>9689</v>
      </c>
      <c r="J11" s="253">
        <f t="shared" si="5"/>
        <v>5.3377936150098178E-2</v>
      </c>
      <c r="K11" s="252">
        <v>31028</v>
      </c>
      <c r="L11" s="260">
        <f t="shared" si="6"/>
        <v>0.14249944767655931</v>
      </c>
      <c r="M11" s="259">
        <f t="shared" si="7"/>
        <v>3870</v>
      </c>
      <c r="N11" s="258">
        <f t="shared" si="8"/>
        <v>5.8223824330232744E-2</v>
      </c>
      <c r="O11" s="252">
        <v>29568</v>
      </c>
      <c r="P11" s="260">
        <f t="shared" si="9"/>
        <v>-4.7054273559365756E-2</v>
      </c>
      <c r="Q11" s="259">
        <f t="shared" si="10"/>
        <v>-1460</v>
      </c>
      <c r="R11" s="260">
        <f t="shared" si="1"/>
        <v>0.85158745068570352</v>
      </c>
      <c r="S11" s="259">
        <f t="shared" si="2"/>
        <v>13599</v>
      </c>
      <c r="T11" s="258">
        <f t="shared" si="11"/>
        <v>5.3803531948576573E-2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48482</v>
      </c>
      <c r="D12" s="252">
        <v>23563</v>
      </c>
      <c r="E12" s="252">
        <v>39979</v>
      </c>
      <c r="F12" s="258">
        <f t="shared" si="0"/>
        <v>0.12433020789600535</v>
      </c>
      <c r="G12" s="252">
        <v>53100</v>
      </c>
      <c r="H12" s="260">
        <f t="shared" si="3"/>
        <v>0.32819730358438171</v>
      </c>
      <c r="I12" s="259">
        <f t="shared" si="4"/>
        <v>13121</v>
      </c>
      <c r="J12" s="258">
        <f t="shared" si="5"/>
        <v>0.10436587412807324</v>
      </c>
      <c r="K12" s="252">
        <v>66570</v>
      </c>
      <c r="L12" s="260">
        <f t="shared" si="6"/>
        <v>0.25367231638418075</v>
      </c>
      <c r="M12" s="259">
        <f t="shared" si="7"/>
        <v>13470</v>
      </c>
      <c r="N12" s="258">
        <f t="shared" si="8"/>
        <v>0.12491813799354111</v>
      </c>
      <c r="O12" s="252">
        <v>66129</v>
      </c>
      <c r="P12" s="260">
        <f t="shared" si="9"/>
        <v>-6.6246056782334195E-3</v>
      </c>
      <c r="Q12" s="259">
        <f t="shared" si="10"/>
        <v>-441</v>
      </c>
      <c r="R12" s="260">
        <f t="shared" si="1"/>
        <v>0.36399075945711812</v>
      </c>
      <c r="S12" s="259">
        <f t="shared" si="2"/>
        <v>17647</v>
      </c>
      <c r="T12" s="258">
        <f t="shared" si="11"/>
        <v>0.12033190490487758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14821</v>
      </c>
      <c r="D13" s="252">
        <v>5893</v>
      </c>
      <c r="E13" s="252">
        <v>7874</v>
      </c>
      <c r="F13" s="253">
        <f t="shared" si="0"/>
        <v>2.44872572343767E-2</v>
      </c>
      <c r="G13" s="252">
        <v>14379</v>
      </c>
      <c r="H13" s="264">
        <f t="shared" si="3"/>
        <v>0.82613665227330446</v>
      </c>
      <c r="I13" s="255">
        <f t="shared" si="4"/>
        <v>6505</v>
      </c>
      <c r="J13" s="253">
        <f t="shared" si="5"/>
        <v>2.8261335293551133E-2</v>
      </c>
      <c r="K13" s="252">
        <v>22489</v>
      </c>
      <c r="L13" s="260">
        <f t="shared" si="6"/>
        <v>0.56401696919118161</v>
      </c>
      <c r="M13" s="259">
        <f t="shared" si="7"/>
        <v>8110</v>
      </c>
      <c r="N13" s="258">
        <f t="shared" si="8"/>
        <v>4.2200450733614933E-2</v>
      </c>
      <c r="O13" s="252">
        <v>20148</v>
      </c>
      <c r="P13" s="260">
        <f t="shared" si="9"/>
        <v>-0.10409533549735428</v>
      </c>
      <c r="Q13" s="259">
        <f t="shared" si="10"/>
        <v>-2341</v>
      </c>
      <c r="R13" s="260">
        <f t="shared" si="1"/>
        <v>0.35942244113082777</v>
      </c>
      <c r="S13" s="259">
        <f t="shared" si="2"/>
        <v>5327</v>
      </c>
      <c r="T13" s="258">
        <f t="shared" si="11"/>
        <v>3.6662390479569831E-2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18416</v>
      </c>
      <c r="D14" s="252">
        <v>5089</v>
      </c>
      <c r="E14" s="252">
        <v>9999</v>
      </c>
      <c r="F14" s="258">
        <f t="shared" si="0"/>
        <v>3.109576899752764E-2</v>
      </c>
      <c r="G14" s="252">
        <v>7843</v>
      </c>
      <c r="H14" s="260">
        <f t="shared" si="3"/>
        <v>-0.21562156215621564</v>
      </c>
      <c r="I14" s="259">
        <f t="shared" si="4"/>
        <v>-2156</v>
      </c>
      <c r="J14" s="258">
        <f t="shared" si="5"/>
        <v>1.5415095118389423E-2</v>
      </c>
      <c r="K14" s="252">
        <v>9698</v>
      </c>
      <c r="L14" s="260">
        <f t="shared" si="6"/>
        <v>0.23651663904118325</v>
      </c>
      <c r="M14" s="259">
        <f t="shared" si="7"/>
        <v>1855</v>
      </c>
      <c r="N14" s="258">
        <f t="shared" si="8"/>
        <v>1.819822896592101E-2</v>
      </c>
      <c r="O14" s="252">
        <v>8923</v>
      </c>
      <c r="P14" s="260">
        <f t="shared" si="9"/>
        <v>-7.9913384202928484E-2</v>
      </c>
      <c r="Q14" s="259">
        <f t="shared" si="10"/>
        <v>-775</v>
      </c>
      <c r="R14" s="260">
        <f t="shared" si="1"/>
        <v>-0.51547567332754129</v>
      </c>
      <c r="S14" s="259">
        <f t="shared" si="2"/>
        <v>-9493</v>
      </c>
      <c r="T14" s="258">
        <f t="shared" si="11"/>
        <v>1.6236773389378678E-2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16734</v>
      </c>
      <c r="D15" s="252">
        <v>12942</v>
      </c>
      <c r="E15" s="252">
        <v>3521</v>
      </c>
      <c r="F15" s="253">
        <f t="shared" si="0"/>
        <v>1.0949915255555037E-2</v>
      </c>
      <c r="G15" s="252">
        <v>7579</v>
      </c>
      <c r="H15" s="264">
        <f t="shared" si="3"/>
        <v>1.1525134904856573</v>
      </c>
      <c r="I15" s="255">
        <f t="shared" si="4"/>
        <v>4058</v>
      </c>
      <c r="J15" s="253">
        <f t="shared" si="5"/>
        <v>1.4896213936283749E-2</v>
      </c>
      <c r="K15" s="252">
        <v>12212</v>
      </c>
      <c r="L15" s="260">
        <f t="shared" si="6"/>
        <v>0.61129436601134723</v>
      </c>
      <c r="M15" s="259">
        <f t="shared" si="7"/>
        <v>4633</v>
      </c>
      <c r="N15" s="258">
        <f t="shared" si="8"/>
        <v>2.2915732329534685E-2</v>
      </c>
      <c r="O15" s="252">
        <v>19824</v>
      </c>
      <c r="P15" s="260">
        <f t="shared" si="9"/>
        <v>0.6233213232885686</v>
      </c>
      <c r="Q15" s="259">
        <f t="shared" si="10"/>
        <v>7612</v>
      </c>
      <c r="R15" s="260">
        <f t="shared" si="1"/>
        <v>0.18465399784869119</v>
      </c>
      <c r="S15" s="259">
        <f t="shared" si="2"/>
        <v>3090</v>
      </c>
      <c r="T15" s="258">
        <f t="shared" si="11"/>
        <v>3.6072822556432023E-2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18053</v>
      </c>
      <c r="D16" s="252">
        <f>D6-SUM(D7:D15)</f>
        <v>30869</v>
      </c>
      <c r="E16" s="252">
        <f>E6-SUM(E7:E15)</f>
        <v>6546</v>
      </c>
      <c r="F16" s="258">
        <f t="shared" si="0"/>
        <v>2.0357326118393432E-2</v>
      </c>
      <c r="G16" s="252">
        <f>G6-SUM(G7:G15)</f>
        <v>13718</v>
      </c>
      <c r="H16" s="260">
        <f t="shared" si="3"/>
        <v>1.0956309196455849</v>
      </c>
      <c r="I16" s="259">
        <f t="shared" si="4"/>
        <v>7172</v>
      </c>
      <c r="J16" s="258">
        <f t="shared" si="5"/>
        <v>2.6962166879263817E-2</v>
      </c>
      <c r="K16" s="252">
        <f>K6-SUM(K7:K15)</f>
        <v>13546</v>
      </c>
      <c r="L16" s="260">
        <f t="shared" si="6"/>
        <v>-1.2538270884968616E-2</v>
      </c>
      <c r="M16" s="259">
        <f t="shared" si="7"/>
        <v>-172</v>
      </c>
      <c r="N16" s="258">
        <f t="shared" si="8"/>
        <v>2.5418973971165808E-2</v>
      </c>
      <c r="O16" s="252">
        <f>O6-SUM(O7:O15)</f>
        <v>15765</v>
      </c>
      <c r="P16" s="260">
        <f t="shared" si="9"/>
        <v>0.16381219548206105</v>
      </c>
      <c r="Q16" s="259">
        <f t="shared" si="10"/>
        <v>2219</v>
      </c>
      <c r="R16" s="260">
        <f t="shared" si="1"/>
        <v>-0.12673793829280455</v>
      </c>
      <c r="S16" s="259">
        <f t="shared" si="2"/>
        <v>-2288</v>
      </c>
      <c r="T16" s="258">
        <f t="shared" si="11"/>
        <v>2.8686846630455551E-2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187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69" t="s">
        <v>185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632407</v>
      </c>
      <c r="D136" s="228">
        <v>248294</v>
      </c>
      <c r="E136" s="228">
        <v>384253</v>
      </c>
      <c r="F136" s="228">
        <v>593573</v>
      </c>
      <c r="G136" s="229">
        <f>F136/E136-1</f>
        <v>0.54474525898301374</v>
      </c>
      <c r="H136" s="228">
        <f>F136-E136</f>
        <v>209320</v>
      </c>
      <c r="I136" s="229">
        <f>F136/F$136</f>
        <v>1</v>
      </c>
      <c r="J136" s="228">
        <v>612478</v>
      </c>
      <c r="K136" s="229">
        <f>H136/H$136</f>
        <v>1</v>
      </c>
      <c r="L136" s="229">
        <f>J136/F136-1</f>
        <v>3.1849494501939857E-2</v>
      </c>
      <c r="M136" s="228">
        <f>J136-F136</f>
        <v>18905</v>
      </c>
      <c r="N136" s="229">
        <f>J136/C136-1</f>
        <v>-3.1512933917556274E-2</v>
      </c>
      <c r="O136" s="228">
        <f>J136-C136</f>
        <v>-19929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109920</v>
      </c>
      <c r="D137" s="252">
        <v>49521</v>
      </c>
      <c r="E137" s="252">
        <v>120918</v>
      </c>
      <c r="F137" s="252">
        <v>120397</v>
      </c>
      <c r="G137" s="258">
        <f t="shared" ref="G137:G146" si="12">F137/E137-1</f>
        <v>-4.3087050728592979E-3</v>
      </c>
      <c r="H137" s="265">
        <f t="shared" ref="H137:H146" si="13">F137-E137</f>
        <v>-521</v>
      </c>
      <c r="I137" s="260">
        <f t="shared" ref="I137:K146" si="14">F137/F$136</f>
        <v>0.20283436072732419</v>
      </c>
      <c r="J137" s="252">
        <v>106138</v>
      </c>
      <c r="K137" s="260">
        <f t="shared" si="14"/>
        <v>-2.4890120389833748E-3</v>
      </c>
      <c r="L137" s="260">
        <f t="shared" ref="L137:L146" si="15">J137/F137-1</f>
        <v>-0.11843318355108512</v>
      </c>
      <c r="M137" s="259">
        <f t="shared" ref="M137:M146" si="16">J137-F137</f>
        <v>-14259</v>
      </c>
      <c r="N137" s="258">
        <f t="shared" ref="N137:N145" si="17">J137/C137-1</f>
        <v>-3.4406841339155725E-2</v>
      </c>
      <c r="O137" s="252">
        <f t="shared" ref="O137:O146" si="18">J137-C137</f>
        <v>-3782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76491</v>
      </c>
      <c r="D138" s="252">
        <v>26848</v>
      </c>
      <c r="E138" s="252">
        <v>39986</v>
      </c>
      <c r="F138" s="252">
        <v>75857</v>
      </c>
      <c r="G138" s="258">
        <f t="shared" si="12"/>
        <v>0.89708898114340019</v>
      </c>
      <c r="H138" s="265">
        <f t="shared" si="13"/>
        <v>35871</v>
      </c>
      <c r="I138" s="260">
        <f t="shared" si="14"/>
        <v>0.12779725492904831</v>
      </c>
      <c r="J138" s="252">
        <v>67064</v>
      </c>
      <c r="K138" s="260">
        <f t="shared" si="14"/>
        <v>0.17136919549015861</v>
      </c>
      <c r="L138" s="260">
        <f t="shared" si="15"/>
        <v>-0.1159154725338466</v>
      </c>
      <c r="M138" s="259">
        <f t="shared" si="16"/>
        <v>-8793</v>
      </c>
      <c r="N138" s="258">
        <f t="shared" si="17"/>
        <v>-0.12324325737668484</v>
      </c>
      <c r="O138" s="252">
        <f t="shared" si="18"/>
        <v>-9427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4565</v>
      </c>
      <c r="D139" s="252">
        <v>681</v>
      </c>
      <c r="E139" s="252">
        <v>2535</v>
      </c>
      <c r="F139" s="252">
        <v>3247</v>
      </c>
      <c r="G139" s="258">
        <f t="shared" si="12"/>
        <v>0.28086785009861925</v>
      </c>
      <c r="H139" s="266">
        <f t="shared" si="13"/>
        <v>712</v>
      </c>
      <c r="I139" s="264">
        <f t="shared" si="14"/>
        <v>5.4702622929277446E-3</v>
      </c>
      <c r="J139" s="252">
        <v>5439</v>
      </c>
      <c r="K139" s="264">
        <f t="shared" si="14"/>
        <v>3.4014905407987769E-3</v>
      </c>
      <c r="L139" s="260">
        <f t="shared" si="15"/>
        <v>0.67508469356328926</v>
      </c>
      <c r="M139" s="259">
        <f t="shared" si="16"/>
        <v>2192</v>
      </c>
      <c r="N139" s="258">
        <f t="shared" si="17"/>
        <v>0.1914567360350492</v>
      </c>
      <c r="O139" s="252">
        <f t="shared" si="18"/>
        <v>874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284219</v>
      </c>
      <c r="D140" s="252">
        <v>74813</v>
      </c>
      <c r="E140" s="252">
        <v>114704</v>
      </c>
      <c r="F140" s="252">
        <v>244952</v>
      </c>
      <c r="G140" s="258">
        <f t="shared" si="12"/>
        <v>1.1355140186915889</v>
      </c>
      <c r="H140" s="265">
        <f t="shared" si="13"/>
        <v>130248</v>
      </c>
      <c r="I140" s="260">
        <f t="shared" si="14"/>
        <v>0.4126737570610523</v>
      </c>
      <c r="J140" s="252">
        <v>249820</v>
      </c>
      <c r="K140" s="260">
        <f t="shared" si="14"/>
        <v>0.62224345499713363</v>
      </c>
      <c r="L140" s="260">
        <f t="shared" si="15"/>
        <v>1.987328129592747E-2</v>
      </c>
      <c r="M140" s="259">
        <f t="shared" si="16"/>
        <v>4868</v>
      </c>
      <c r="N140" s="258">
        <f t="shared" si="17"/>
        <v>-0.12102991003416375</v>
      </c>
      <c r="O140" s="252">
        <f t="shared" si="18"/>
        <v>-34399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19123</v>
      </c>
      <c r="D141" s="252">
        <v>25621</v>
      </c>
      <c r="E141" s="252">
        <v>20278</v>
      </c>
      <c r="F141" s="252">
        <v>32271</v>
      </c>
      <c r="G141" s="258">
        <f t="shared" si="12"/>
        <v>0.59142913502317773</v>
      </c>
      <c r="H141" s="266">
        <f t="shared" si="13"/>
        <v>11993</v>
      </c>
      <c r="I141" s="264">
        <f t="shared" si="14"/>
        <v>5.4367365092414917E-2</v>
      </c>
      <c r="J141" s="252">
        <v>36164</v>
      </c>
      <c r="K141" s="264">
        <f t="shared" si="14"/>
        <v>5.7295050640168162E-2</v>
      </c>
      <c r="L141" s="260">
        <f t="shared" si="15"/>
        <v>0.12063462551516846</v>
      </c>
      <c r="M141" s="259">
        <f t="shared" si="16"/>
        <v>3893</v>
      </c>
      <c r="N141" s="258">
        <f t="shared" si="17"/>
        <v>0.89112586937196037</v>
      </c>
      <c r="O141" s="252">
        <f t="shared" si="18"/>
        <v>17041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59066</v>
      </c>
      <c r="D142" s="252">
        <v>33780</v>
      </c>
      <c r="E142" s="252">
        <v>51310</v>
      </c>
      <c r="F142" s="252">
        <v>65021</v>
      </c>
      <c r="G142" s="258">
        <f t="shared" si="12"/>
        <v>0.26721886571818354</v>
      </c>
      <c r="H142" s="265">
        <f t="shared" si="13"/>
        <v>13711</v>
      </c>
      <c r="I142" s="260">
        <f t="shared" si="14"/>
        <v>0.10954170759114717</v>
      </c>
      <c r="J142" s="252">
        <v>80309</v>
      </c>
      <c r="K142" s="260">
        <f t="shared" si="14"/>
        <v>6.5502579782151724E-2</v>
      </c>
      <c r="L142" s="260">
        <f t="shared" si="15"/>
        <v>0.23512403684963323</v>
      </c>
      <c r="M142" s="259">
        <f t="shared" si="16"/>
        <v>15288</v>
      </c>
      <c r="N142" s="258">
        <f t="shared" si="17"/>
        <v>0.3596485287644331</v>
      </c>
      <c r="O142" s="252">
        <f t="shared" si="18"/>
        <v>21243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17966</v>
      </c>
      <c r="D143" s="252">
        <v>7339</v>
      </c>
      <c r="E143" s="252">
        <v>10731</v>
      </c>
      <c r="F143" s="252">
        <v>17520</v>
      </c>
      <c r="G143" s="258">
        <f t="shared" si="12"/>
        <v>0.63265306122448983</v>
      </c>
      <c r="H143" s="266">
        <f t="shared" si="13"/>
        <v>6789</v>
      </c>
      <c r="I143" s="264">
        <f t="shared" si="14"/>
        <v>2.951616734588669E-2</v>
      </c>
      <c r="J143" s="252">
        <v>25698</v>
      </c>
      <c r="K143" s="264">
        <f t="shared" si="14"/>
        <v>3.243359449646474E-2</v>
      </c>
      <c r="L143" s="260">
        <f t="shared" si="15"/>
        <v>0.46678082191780823</v>
      </c>
      <c r="M143" s="259">
        <f t="shared" si="16"/>
        <v>8178</v>
      </c>
      <c r="N143" s="258">
        <f t="shared" si="17"/>
        <v>0.43036847378381382</v>
      </c>
      <c r="O143" s="252">
        <f t="shared" si="18"/>
        <v>7732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20687</v>
      </c>
      <c r="D144" s="252">
        <v>6781</v>
      </c>
      <c r="E144" s="252">
        <v>11021</v>
      </c>
      <c r="F144" s="252">
        <v>9118</v>
      </c>
      <c r="G144" s="258">
        <f t="shared" si="12"/>
        <v>-0.17267035659196084</v>
      </c>
      <c r="H144" s="265">
        <f t="shared" si="13"/>
        <v>-1903</v>
      </c>
      <c r="I144" s="260">
        <f t="shared" si="14"/>
        <v>1.536121083674628E-2</v>
      </c>
      <c r="J144" s="252">
        <v>11280</v>
      </c>
      <c r="K144" s="260">
        <f t="shared" si="14"/>
        <v>-9.0913433976686411E-3</v>
      </c>
      <c r="L144" s="260">
        <f t="shared" si="15"/>
        <v>0.23711340206185572</v>
      </c>
      <c r="M144" s="259">
        <f t="shared" si="16"/>
        <v>2162</v>
      </c>
      <c r="N144" s="258">
        <f t="shared" si="17"/>
        <v>-0.45473002368637305</v>
      </c>
      <c r="O144" s="252">
        <f t="shared" si="18"/>
        <v>-9407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19152</v>
      </c>
      <c r="D145" s="252">
        <v>15343</v>
      </c>
      <c r="E145" s="252">
        <v>4744</v>
      </c>
      <c r="F145" s="252">
        <v>9037</v>
      </c>
      <c r="G145" s="258">
        <f t="shared" si="12"/>
        <v>0.9049325463743676</v>
      </c>
      <c r="H145" s="266">
        <f t="shared" si="13"/>
        <v>4293</v>
      </c>
      <c r="I145" s="264">
        <f t="shared" si="14"/>
        <v>1.5224749104153995E-2</v>
      </c>
      <c r="J145" s="252">
        <v>15069</v>
      </c>
      <c r="K145" s="264">
        <f t="shared" si="14"/>
        <v>2.0509268106248806E-2</v>
      </c>
      <c r="L145" s="260">
        <f t="shared" si="15"/>
        <v>0.66747814540223516</v>
      </c>
      <c r="M145" s="259">
        <f t="shared" si="16"/>
        <v>6032</v>
      </c>
      <c r="N145" s="258">
        <f t="shared" si="17"/>
        <v>-0.21318922305764409</v>
      </c>
      <c r="O145" s="252">
        <f t="shared" si="18"/>
        <v>-4083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21218</v>
      </c>
      <c r="D146" s="252">
        <f>D136-SUM(D137:D145)</f>
        <v>7567</v>
      </c>
      <c r="E146" s="252">
        <f>E136-SUM(E137:E145)</f>
        <v>8026</v>
      </c>
      <c r="F146" s="252">
        <f>F136-SUM(F137:F145)</f>
        <v>16153</v>
      </c>
      <c r="G146" s="258">
        <f t="shared" si="12"/>
        <v>1.012584101669574</v>
      </c>
      <c r="H146" s="265">
        <f t="shared" si="13"/>
        <v>8127</v>
      </c>
      <c r="I146" s="260">
        <f t="shared" si="14"/>
        <v>2.7213165019298383E-2</v>
      </c>
      <c r="J146" s="252">
        <f>J136-SUM(J137:J145)</f>
        <v>15497</v>
      </c>
      <c r="K146" s="260">
        <f t="shared" si="14"/>
        <v>3.8825721383527613E-2</v>
      </c>
      <c r="L146" s="260">
        <f t="shared" si="15"/>
        <v>-4.0611651086485456E-2</v>
      </c>
      <c r="M146" s="259">
        <f t="shared" si="16"/>
        <v>-656</v>
      </c>
      <c r="N146" s="258">
        <f>J146/C146-1</f>
        <v>-0.26962955980771042</v>
      </c>
      <c r="O146" s="252">
        <f t="shared" si="18"/>
        <v>-5721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297EE-DE39-42F9-92FE-33D7DE319460}">
  <sheetPr>
    <tabColor theme="4" tint="0.39997558519241921"/>
  </sheetPr>
  <dimension ref="A1:AE149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363873</v>
      </c>
      <c r="D6" s="243">
        <v>179710</v>
      </c>
      <c r="E6" s="243">
        <v>365080</v>
      </c>
      <c r="F6" s="244">
        <f>E6/$E$6</f>
        <v>1</v>
      </c>
      <c r="G6" s="243">
        <v>374364</v>
      </c>
      <c r="H6" s="244">
        <f>G6/E6-1</f>
        <v>2.5430042730360425E-2</v>
      </c>
      <c r="I6" s="243">
        <f>G6-E6</f>
        <v>9284</v>
      </c>
      <c r="J6" s="244">
        <f>G6/$G$6</f>
        <v>1</v>
      </c>
      <c r="K6" s="243">
        <v>380988</v>
      </c>
      <c r="L6" s="244">
        <f>K6/G6-1</f>
        <v>1.7694009039330716E-2</v>
      </c>
      <c r="M6" s="243">
        <f>K6-G6</f>
        <v>6624</v>
      </c>
      <c r="N6" s="244">
        <f>K6/$K$6</f>
        <v>1</v>
      </c>
      <c r="O6" s="243">
        <v>371208</v>
      </c>
      <c r="P6" s="244">
        <f>O6/K6-1</f>
        <v>-2.5670099845664485E-2</v>
      </c>
      <c r="Q6" s="243">
        <f>O6-K6</f>
        <v>-9780</v>
      </c>
      <c r="R6" s="244">
        <f>IFERROR(O6/C6-1,"-")</f>
        <v>2.015813209553885E-2</v>
      </c>
      <c r="S6" s="243">
        <f>O6-C6</f>
        <v>7335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102815</v>
      </c>
      <c r="D7" s="252">
        <v>52174</v>
      </c>
      <c r="E7" s="252">
        <v>117614</v>
      </c>
      <c r="F7" s="258">
        <f t="shared" ref="F7:F16" si="0">E7/$E$6</f>
        <v>0.32215952667908404</v>
      </c>
      <c r="G7" s="252">
        <v>78213</v>
      </c>
      <c r="H7" s="260">
        <f>G7/E7-1</f>
        <v>-0.33500263574064315</v>
      </c>
      <c r="I7" s="259">
        <f>G7-E7</f>
        <v>-39401</v>
      </c>
      <c r="J7" s="258">
        <f>G7/$G$6</f>
        <v>0.2089223322755393</v>
      </c>
      <c r="K7" s="252">
        <v>68547</v>
      </c>
      <c r="L7" s="260">
        <f>K7/G7-1</f>
        <v>-0.12358559318783324</v>
      </c>
      <c r="M7" s="259">
        <f>K7-G7</f>
        <v>-9666</v>
      </c>
      <c r="N7" s="258">
        <f>K7/$K$6</f>
        <v>0.17991905256858484</v>
      </c>
      <c r="O7" s="252">
        <v>54723</v>
      </c>
      <c r="P7" s="260">
        <f>O7/K7-1</f>
        <v>-0.20167184559499318</v>
      </c>
      <c r="Q7" s="259">
        <f>O7-K7</f>
        <v>-13824</v>
      </c>
      <c r="R7" s="260">
        <f t="shared" ref="R7:R16" si="1">IFERROR(O7/C7-1,"-")</f>
        <v>-0.46775275981131159</v>
      </c>
      <c r="S7" s="259">
        <f t="shared" ref="S7:S16" si="2">O7-C7</f>
        <v>-48092</v>
      </c>
      <c r="T7" s="258">
        <f>O7/$O$6</f>
        <v>0.14741869787289066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45528</v>
      </c>
      <c r="D8" s="252">
        <v>20552</v>
      </c>
      <c r="E8" s="252">
        <v>38712</v>
      </c>
      <c r="F8" s="258">
        <f t="shared" si="0"/>
        <v>0.10603703297907308</v>
      </c>
      <c r="G8" s="252">
        <v>44470</v>
      </c>
      <c r="H8" s="260">
        <f t="shared" ref="H8:H16" si="3">G8/E8-1</f>
        <v>0.14873940896879523</v>
      </c>
      <c r="I8" s="259">
        <f t="shared" ref="I8:I16" si="4">G8-E8</f>
        <v>5758</v>
      </c>
      <c r="J8" s="258">
        <f t="shared" ref="J8:J16" si="5">G8/$G$6</f>
        <v>0.11878813133741492</v>
      </c>
      <c r="K8" s="252">
        <v>46357</v>
      </c>
      <c r="L8" s="260">
        <f t="shared" ref="L8:L16" si="6">K8/G8-1</f>
        <v>4.2433100966944082E-2</v>
      </c>
      <c r="M8" s="259">
        <f t="shared" ref="M8:M16" si="7">K8-G8</f>
        <v>1887</v>
      </c>
      <c r="N8" s="258">
        <f t="shared" ref="N8:N16" si="8">K8/$K$6</f>
        <v>0.12167574831753231</v>
      </c>
      <c r="O8" s="252">
        <v>45451</v>
      </c>
      <c r="P8" s="260">
        <f t="shared" ref="P8:P16" si="9">O8/K8-1</f>
        <v>-1.9543973941368087E-2</v>
      </c>
      <c r="Q8" s="259">
        <f t="shared" ref="Q8:Q16" si="10">O8-K8</f>
        <v>-906</v>
      </c>
      <c r="R8" s="260">
        <f t="shared" si="1"/>
        <v>-1.691266912669076E-3</v>
      </c>
      <c r="S8" s="259">
        <f t="shared" si="2"/>
        <v>-77</v>
      </c>
      <c r="T8" s="258">
        <f t="shared" ref="T8:T16" si="11">O8/$O$6</f>
        <v>0.12244078791405358</v>
      </c>
      <c r="V8" s="29"/>
      <c r="W8" s="79"/>
      <c r="AE8" s="1"/>
    </row>
    <row r="9" spans="1:31" s="4" customFormat="1" x14ac:dyDescent="0.25">
      <c r="B9" s="235" t="s">
        <v>46</v>
      </c>
      <c r="C9" s="252">
        <v>5254</v>
      </c>
      <c r="D9" s="252">
        <v>1592</v>
      </c>
      <c r="E9" s="252">
        <v>2335</v>
      </c>
      <c r="F9" s="253">
        <f t="shared" si="0"/>
        <v>6.3958584419853181E-3</v>
      </c>
      <c r="G9" s="252">
        <v>2591</v>
      </c>
      <c r="H9" s="264">
        <f t="shared" si="3"/>
        <v>0.10963597430406846</v>
      </c>
      <c r="I9" s="255">
        <f t="shared" si="4"/>
        <v>256</v>
      </c>
      <c r="J9" s="253">
        <f t="shared" si="5"/>
        <v>6.9210714705473814E-3</v>
      </c>
      <c r="K9" s="252">
        <v>12921</v>
      </c>
      <c r="L9" s="260">
        <f t="shared" si="6"/>
        <v>3.9868776534156698</v>
      </c>
      <c r="M9" s="259">
        <f t="shared" si="7"/>
        <v>10330</v>
      </c>
      <c r="N9" s="258">
        <f t="shared" si="8"/>
        <v>3.3914453998551135E-2</v>
      </c>
      <c r="O9" s="252">
        <v>6705</v>
      </c>
      <c r="P9" s="260">
        <f t="shared" si="9"/>
        <v>-0.48107731599721382</v>
      </c>
      <c r="Q9" s="259">
        <f t="shared" si="10"/>
        <v>-6216</v>
      </c>
      <c r="R9" s="260">
        <f t="shared" si="1"/>
        <v>0.27617053673391712</v>
      </c>
      <c r="S9" s="259">
        <f t="shared" si="2"/>
        <v>1451</v>
      </c>
      <c r="T9" s="258">
        <f t="shared" si="11"/>
        <v>1.8062649511863968E-2</v>
      </c>
      <c r="V9" s="29"/>
      <c r="W9" s="79"/>
      <c r="AE9" s="1"/>
    </row>
    <row r="10" spans="1:31" s="4" customFormat="1" x14ac:dyDescent="0.25">
      <c r="B10" s="235" t="s">
        <v>48</v>
      </c>
      <c r="C10" s="252">
        <v>62661</v>
      </c>
      <c r="D10" s="252">
        <v>20676</v>
      </c>
      <c r="E10" s="252">
        <v>56045</v>
      </c>
      <c r="F10" s="258">
        <f t="shared" si="0"/>
        <v>0.15351429823600307</v>
      </c>
      <c r="G10" s="252">
        <v>86680</v>
      </c>
      <c r="H10" s="260">
        <f t="shared" si="3"/>
        <v>0.54661432777232588</v>
      </c>
      <c r="I10" s="259">
        <f t="shared" si="4"/>
        <v>30635</v>
      </c>
      <c r="J10" s="258">
        <f t="shared" si="5"/>
        <v>0.23153935741684564</v>
      </c>
      <c r="K10" s="252">
        <v>82735</v>
      </c>
      <c r="L10" s="260">
        <f t="shared" si="6"/>
        <v>-4.5512228887863437E-2</v>
      </c>
      <c r="M10" s="259">
        <f t="shared" si="7"/>
        <v>-3945</v>
      </c>
      <c r="N10" s="258">
        <f t="shared" si="8"/>
        <v>0.21715907062689638</v>
      </c>
      <c r="O10" s="252">
        <v>94416</v>
      </c>
      <c r="P10" s="260">
        <f t="shared" si="9"/>
        <v>0.14118571342237263</v>
      </c>
      <c r="Q10" s="259">
        <f t="shared" si="10"/>
        <v>11681</v>
      </c>
      <c r="R10" s="260">
        <f t="shared" si="1"/>
        <v>0.50677454876238803</v>
      </c>
      <c r="S10" s="259">
        <f t="shared" si="2"/>
        <v>31755</v>
      </c>
      <c r="T10" s="258">
        <f>O10/$O$6</f>
        <v>0.25434796663865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10469</v>
      </c>
      <c r="D11" s="252">
        <v>2599</v>
      </c>
      <c r="E11" s="252">
        <v>22225</v>
      </c>
      <c r="F11" s="253">
        <f t="shared" si="0"/>
        <v>6.0877068039881667E-2</v>
      </c>
      <c r="G11" s="252">
        <v>14941</v>
      </c>
      <c r="H11" s="264">
        <f t="shared" si="3"/>
        <v>-0.32773903262092241</v>
      </c>
      <c r="I11" s="255">
        <f t="shared" si="4"/>
        <v>-7284</v>
      </c>
      <c r="J11" s="253">
        <f t="shared" si="5"/>
        <v>3.991035462811595E-2</v>
      </c>
      <c r="K11" s="252">
        <v>18268</v>
      </c>
      <c r="L11" s="260">
        <f t="shared" si="6"/>
        <v>0.22267585837628001</v>
      </c>
      <c r="M11" s="259">
        <f t="shared" si="7"/>
        <v>3327</v>
      </c>
      <c r="N11" s="258">
        <f t="shared" si="8"/>
        <v>4.7949016766932293E-2</v>
      </c>
      <c r="O11" s="252">
        <v>14687</v>
      </c>
      <c r="P11" s="260">
        <f t="shared" si="9"/>
        <v>-0.19602583753010727</v>
      </c>
      <c r="Q11" s="259">
        <f t="shared" si="10"/>
        <v>-3581</v>
      </c>
      <c r="R11" s="260">
        <f t="shared" si="1"/>
        <v>0.40290381125226871</v>
      </c>
      <c r="S11" s="259">
        <f t="shared" si="2"/>
        <v>4218</v>
      </c>
      <c r="T11" s="258">
        <f t="shared" si="11"/>
        <v>3.9565418848731708E-2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49932</v>
      </c>
      <c r="D12" s="252">
        <v>19485</v>
      </c>
      <c r="E12" s="252">
        <v>41503</v>
      </c>
      <c r="F12" s="258">
        <f t="shared" si="0"/>
        <v>0.11368193272707351</v>
      </c>
      <c r="G12" s="252">
        <v>57305</v>
      </c>
      <c r="H12" s="260">
        <f t="shared" si="3"/>
        <v>0.38074356070645488</v>
      </c>
      <c r="I12" s="259">
        <f t="shared" si="4"/>
        <v>15802</v>
      </c>
      <c r="J12" s="258">
        <f t="shared" si="5"/>
        <v>0.15307294504813498</v>
      </c>
      <c r="K12" s="252">
        <v>55716</v>
      </c>
      <c r="L12" s="260">
        <f t="shared" si="6"/>
        <v>-2.7728819474740374E-2</v>
      </c>
      <c r="M12" s="259">
        <f t="shared" si="7"/>
        <v>-1589</v>
      </c>
      <c r="N12" s="258">
        <f t="shared" si="8"/>
        <v>0.14624082648272388</v>
      </c>
      <c r="O12" s="252">
        <v>62457</v>
      </c>
      <c r="P12" s="260">
        <f t="shared" si="9"/>
        <v>0.12098858496661635</v>
      </c>
      <c r="Q12" s="259">
        <f t="shared" si="10"/>
        <v>6741</v>
      </c>
      <c r="R12" s="260">
        <f t="shared" si="1"/>
        <v>0.25084114395577983</v>
      </c>
      <c r="S12" s="259">
        <f t="shared" si="2"/>
        <v>12525</v>
      </c>
      <c r="T12" s="258">
        <f t="shared" si="11"/>
        <v>0.16825337815995345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14577</v>
      </c>
      <c r="D13" s="252">
        <v>6489</v>
      </c>
      <c r="E13" s="252">
        <v>8211</v>
      </c>
      <c r="F13" s="253">
        <f t="shared" si="0"/>
        <v>2.2490960885285415E-2</v>
      </c>
      <c r="G13" s="252">
        <v>12915</v>
      </c>
      <c r="H13" s="264">
        <f t="shared" si="3"/>
        <v>0.57289002557544766</v>
      </c>
      <c r="I13" s="255">
        <f t="shared" si="4"/>
        <v>4704</v>
      </c>
      <c r="J13" s="253">
        <f t="shared" si="5"/>
        <v>3.449850947206462E-2</v>
      </c>
      <c r="K13" s="252">
        <v>10196</v>
      </c>
      <c r="L13" s="260">
        <f t="shared" si="6"/>
        <v>-0.21053039101819593</v>
      </c>
      <c r="M13" s="259">
        <f t="shared" si="7"/>
        <v>-2719</v>
      </c>
      <c r="N13" s="258">
        <f t="shared" si="8"/>
        <v>2.6761997753210073E-2</v>
      </c>
      <c r="O13" s="252">
        <v>9167</v>
      </c>
      <c r="P13" s="260">
        <f t="shared" si="9"/>
        <v>-0.10092193016869355</v>
      </c>
      <c r="Q13" s="259">
        <f t="shared" si="10"/>
        <v>-1029</v>
      </c>
      <c r="R13" s="260">
        <f t="shared" si="1"/>
        <v>-0.37113260616038968</v>
      </c>
      <c r="S13" s="259">
        <f t="shared" si="2"/>
        <v>-5410</v>
      </c>
      <c r="T13" s="258">
        <f t="shared" si="11"/>
        <v>2.469504967565354E-2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23016</v>
      </c>
      <c r="D14" s="252">
        <v>13319</v>
      </c>
      <c r="E14" s="252">
        <v>31931</v>
      </c>
      <c r="F14" s="258">
        <f t="shared" si="0"/>
        <v>8.7463021803440344E-2</v>
      </c>
      <c r="G14" s="252">
        <v>18308</v>
      </c>
      <c r="H14" s="260">
        <f t="shared" si="3"/>
        <v>-0.42663868967461083</v>
      </c>
      <c r="I14" s="259">
        <f t="shared" si="4"/>
        <v>-13623</v>
      </c>
      <c r="J14" s="258">
        <f t="shared" si="5"/>
        <v>4.8904274983705698E-2</v>
      </c>
      <c r="K14" s="252">
        <v>19153</v>
      </c>
      <c r="L14" s="260">
        <f t="shared" si="6"/>
        <v>4.615468647585752E-2</v>
      </c>
      <c r="M14" s="259">
        <f t="shared" si="7"/>
        <v>845</v>
      </c>
      <c r="N14" s="258">
        <f t="shared" si="8"/>
        <v>5.0271924575052231E-2</v>
      </c>
      <c r="O14" s="252">
        <v>17562</v>
      </c>
      <c r="P14" s="260">
        <f t="shared" si="9"/>
        <v>-8.3067926695556848E-2</v>
      </c>
      <c r="Q14" s="259">
        <f t="shared" si="10"/>
        <v>-1591</v>
      </c>
      <c r="R14" s="260">
        <f t="shared" si="1"/>
        <v>-0.23696558915537014</v>
      </c>
      <c r="S14" s="259">
        <f t="shared" si="2"/>
        <v>-5454</v>
      </c>
      <c r="T14" s="258">
        <f t="shared" si="11"/>
        <v>4.7310402793043251E-2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20759</v>
      </c>
      <c r="D15" s="252">
        <v>7189</v>
      </c>
      <c r="E15" s="252">
        <v>20370</v>
      </c>
      <c r="F15" s="253">
        <f t="shared" si="0"/>
        <v>5.5795989920017532E-2</v>
      </c>
      <c r="G15" s="252">
        <v>23072</v>
      </c>
      <c r="H15" s="264">
        <f t="shared" si="3"/>
        <v>0.13264604810996561</v>
      </c>
      <c r="I15" s="255">
        <f t="shared" si="4"/>
        <v>2702</v>
      </c>
      <c r="J15" s="253">
        <f t="shared" si="5"/>
        <v>6.1629857571775061E-2</v>
      </c>
      <c r="K15" s="252">
        <v>28586</v>
      </c>
      <c r="L15" s="260">
        <f t="shared" si="6"/>
        <v>0.23899098474341196</v>
      </c>
      <c r="M15" s="259">
        <f t="shared" si="7"/>
        <v>5514</v>
      </c>
      <c r="N15" s="258">
        <f t="shared" si="8"/>
        <v>7.5031234579566813E-2</v>
      </c>
      <c r="O15" s="252">
        <v>33767</v>
      </c>
      <c r="P15" s="260">
        <f t="shared" si="9"/>
        <v>0.1812425662911914</v>
      </c>
      <c r="Q15" s="259">
        <f t="shared" si="10"/>
        <v>5181</v>
      </c>
      <c r="R15" s="260">
        <f t="shared" si="1"/>
        <v>0.62661977937280211</v>
      </c>
      <c r="S15" s="259">
        <f t="shared" si="2"/>
        <v>13008</v>
      </c>
      <c r="T15" s="258">
        <f t="shared" si="11"/>
        <v>9.0965173164371457E-2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28862</v>
      </c>
      <c r="D16" s="252">
        <f>D6-SUM(D7:D15)</f>
        <v>35635</v>
      </c>
      <c r="E16" s="252">
        <f>E6-SUM(E7:E15)</f>
        <v>26134</v>
      </c>
      <c r="F16" s="258">
        <f t="shared" si="0"/>
        <v>7.1584310288156025E-2</v>
      </c>
      <c r="G16" s="252">
        <f>G6-SUM(G7:G15)</f>
        <v>35869</v>
      </c>
      <c r="H16" s="260">
        <f t="shared" si="3"/>
        <v>0.37250325246804938</v>
      </c>
      <c r="I16" s="259">
        <f t="shared" si="4"/>
        <v>9735</v>
      </c>
      <c r="J16" s="258">
        <f t="shared" si="5"/>
        <v>9.5813165795856442E-2</v>
      </c>
      <c r="K16" s="252">
        <f>K6-SUM(K7:K15)</f>
        <v>38509</v>
      </c>
      <c r="L16" s="260">
        <f t="shared" si="6"/>
        <v>7.3601159775851022E-2</v>
      </c>
      <c r="M16" s="259">
        <f t="shared" si="7"/>
        <v>2640</v>
      </c>
      <c r="N16" s="258">
        <f t="shared" si="8"/>
        <v>0.10107667433095005</v>
      </c>
      <c r="O16" s="252">
        <f>O6-SUM(O7:O15)</f>
        <v>32273</v>
      </c>
      <c r="P16" s="260">
        <f t="shared" si="9"/>
        <v>-0.16193617076527567</v>
      </c>
      <c r="Q16" s="259">
        <f t="shared" si="10"/>
        <v>-6236</v>
      </c>
      <c r="R16" s="260">
        <f t="shared" si="1"/>
        <v>0.118183078095766</v>
      </c>
      <c r="S16" s="259">
        <f t="shared" si="2"/>
        <v>3411</v>
      </c>
      <c r="T16" s="258">
        <f t="shared" si="11"/>
        <v>8.6940475420788352E-2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187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69" t="s">
        <v>185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415150</v>
      </c>
      <c r="D136" s="228">
        <v>208389</v>
      </c>
      <c r="E136" s="228">
        <v>416048</v>
      </c>
      <c r="F136" s="228">
        <v>423208</v>
      </c>
      <c r="G136" s="229">
        <f>F136/E136-1</f>
        <v>1.7209552743914225E-2</v>
      </c>
      <c r="H136" s="228">
        <f>F136-E136</f>
        <v>7160</v>
      </c>
      <c r="I136" s="229">
        <f>F136/F$136</f>
        <v>1</v>
      </c>
      <c r="J136" s="228">
        <v>428791</v>
      </c>
      <c r="K136" s="229">
        <f>H136/H$136</f>
        <v>1</v>
      </c>
      <c r="L136" s="229">
        <f>J136/F136-1</f>
        <v>1.3192094667397569E-2</v>
      </c>
      <c r="M136" s="228">
        <f>J136-F136</f>
        <v>5583</v>
      </c>
      <c r="N136" s="229">
        <f>J136/C136-1</f>
        <v>3.2858003131398306E-2</v>
      </c>
      <c r="O136" s="228">
        <f>J136-C136</f>
        <v>13641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113067</v>
      </c>
      <c r="D137" s="252">
        <v>68476</v>
      </c>
      <c r="E137" s="252">
        <v>126666</v>
      </c>
      <c r="F137" s="252">
        <v>86811</v>
      </c>
      <c r="G137" s="258">
        <f t="shared" ref="G137:G146" si="12">F137/E137-1</f>
        <v>-0.31464639287575202</v>
      </c>
      <c r="H137" s="265">
        <f t="shared" ref="H137:H146" si="13">F137-E137</f>
        <v>-39855</v>
      </c>
      <c r="I137" s="260">
        <f t="shared" ref="I137:K146" si="14">F137/F$136</f>
        <v>0.20512608457307044</v>
      </c>
      <c r="J137" s="252">
        <v>75374</v>
      </c>
      <c r="K137" s="260">
        <f t="shared" si="14"/>
        <v>-5.5663407821229054</v>
      </c>
      <c r="L137" s="260">
        <f t="shared" ref="L137:L146" si="15">J137/F137-1</f>
        <v>-0.13174597689232936</v>
      </c>
      <c r="M137" s="259">
        <f t="shared" ref="M137:M146" si="16">J137-F137</f>
        <v>-11437</v>
      </c>
      <c r="N137" s="258">
        <f t="shared" ref="N137:N146" si="17">J137/C137-1</f>
        <v>-0.33336871058752771</v>
      </c>
      <c r="O137" s="252">
        <f t="shared" ref="O137:O146" si="18">J137-C137</f>
        <v>-37693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51328</v>
      </c>
      <c r="D138" s="252">
        <v>24912</v>
      </c>
      <c r="E138" s="252">
        <v>43482</v>
      </c>
      <c r="F138" s="252">
        <v>48094</v>
      </c>
      <c r="G138" s="258">
        <f t="shared" si="12"/>
        <v>0.10606687824847061</v>
      </c>
      <c r="H138" s="265">
        <f t="shared" si="13"/>
        <v>4612</v>
      </c>
      <c r="I138" s="260">
        <f t="shared" si="14"/>
        <v>0.11364151906391183</v>
      </c>
      <c r="J138" s="252">
        <v>51902</v>
      </c>
      <c r="K138" s="260">
        <f t="shared" si="14"/>
        <v>0.64413407821229052</v>
      </c>
      <c r="L138" s="260">
        <f t="shared" si="15"/>
        <v>7.9178275876408799E-2</v>
      </c>
      <c r="M138" s="259">
        <f t="shared" si="16"/>
        <v>3808</v>
      </c>
      <c r="N138" s="258">
        <f t="shared" si="17"/>
        <v>1.118298004987528E-2</v>
      </c>
      <c r="O138" s="252">
        <f t="shared" si="18"/>
        <v>574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5944</v>
      </c>
      <c r="D139" s="252">
        <v>1658</v>
      </c>
      <c r="E139" s="252">
        <v>2415</v>
      </c>
      <c r="F139" s="252">
        <v>3515</v>
      </c>
      <c r="G139" s="258">
        <f t="shared" si="12"/>
        <v>0.45548654244306408</v>
      </c>
      <c r="H139" s="266">
        <f t="shared" si="13"/>
        <v>1100</v>
      </c>
      <c r="I139" s="264">
        <f t="shared" si="14"/>
        <v>8.3056085896296861E-3</v>
      </c>
      <c r="J139" s="252">
        <v>14811</v>
      </c>
      <c r="K139" s="264">
        <f t="shared" si="14"/>
        <v>0.15363128491620112</v>
      </c>
      <c r="L139" s="260">
        <f t="shared" si="15"/>
        <v>3.2136557610241825</v>
      </c>
      <c r="M139" s="259">
        <f t="shared" si="16"/>
        <v>11296</v>
      </c>
      <c r="N139" s="258">
        <f t="shared" si="17"/>
        <v>1.4917563930013458</v>
      </c>
      <c r="O139" s="252">
        <f t="shared" si="18"/>
        <v>8867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72064</v>
      </c>
      <c r="D140" s="252">
        <v>28320</v>
      </c>
      <c r="E140" s="252">
        <v>66989</v>
      </c>
      <c r="F140" s="252">
        <v>97391</v>
      </c>
      <c r="G140" s="258">
        <f t="shared" si="12"/>
        <v>0.45383570436937415</v>
      </c>
      <c r="H140" s="265">
        <f t="shared" si="13"/>
        <v>30402</v>
      </c>
      <c r="I140" s="260">
        <f t="shared" si="14"/>
        <v>0.23012561199221188</v>
      </c>
      <c r="J140" s="252">
        <v>92103</v>
      </c>
      <c r="K140" s="260">
        <f t="shared" si="14"/>
        <v>4.2460893854748605</v>
      </c>
      <c r="L140" s="260">
        <f t="shared" si="15"/>
        <v>-5.4296598248298134E-2</v>
      </c>
      <c r="M140" s="259">
        <f t="shared" si="16"/>
        <v>-5288</v>
      </c>
      <c r="N140" s="258">
        <f t="shared" si="17"/>
        <v>0.27807226909413862</v>
      </c>
      <c r="O140" s="252">
        <f t="shared" si="18"/>
        <v>20039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11886</v>
      </c>
      <c r="D141" s="252">
        <v>4963</v>
      </c>
      <c r="E141" s="252">
        <v>24120</v>
      </c>
      <c r="F141" s="252">
        <v>16359</v>
      </c>
      <c r="G141" s="258">
        <f t="shared" si="12"/>
        <v>-0.32176616915422884</v>
      </c>
      <c r="H141" s="266">
        <f t="shared" si="13"/>
        <v>-7761</v>
      </c>
      <c r="I141" s="264">
        <f t="shared" si="14"/>
        <v>3.8654751327952215E-2</v>
      </c>
      <c r="J141" s="252">
        <v>19520</v>
      </c>
      <c r="K141" s="264">
        <f t="shared" si="14"/>
        <v>-1.0839385474860335</v>
      </c>
      <c r="L141" s="260">
        <f t="shared" si="15"/>
        <v>0.19322696986368371</v>
      </c>
      <c r="M141" s="259">
        <f t="shared" si="16"/>
        <v>3161</v>
      </c>
      <c r="N141" s="258">
        <f t="shared" si="17"/>
        <v>0.64226821470637718</v>
      </c>
      <c r="O141" s="252">
        <f t="shared" si="18"/>
        <v>7634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61076</v>
      </c>
      <c r="D142" s="252">
        <v>27791</v>
      </c>
      <c r="E142" s="252">
        <v>53247</v>
      </c>
      <c r="F142" s="252">
        <v>69865</v>
      </c>
      <c r="G142" s="258">
        <f t="shared" si="12"/>
        <v>0.31209270005821921</v>
      </c>
      <c r="H142" s="265">
        <f t="shared" si="13"/>
        <v>16618</v>
      </c>
      <c r="I142" s="260">
        <f t="shared" si="14"/>
        <v>0.16508430842517155</v>
      </c>
      <c r="J142" s="252">
        <v>66121</v>
      </c>
      <c r="K142" s="260">
        <f t="shared" si="14"/>
        <v>2.3209497206703911</v>
      </c>
      <c r="L142" s="260">
        <f t="shared" si="15"/>
        <v>-5.3589064624633198E-2</v>
      </c>
      <c r="M142" s="259">
        <f t="shared" si="16"/>
        <v>-3744</v>
      </c>
      <c r="N142" s="258">
        <f t="shared" si="17"/>
        <v>8.2602004060514878E-2</v>
      </c>
      <c r="O142" s="252">
        <f t="shared" si="18"/>
        <v>5045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19153</v>
      </c>
      <c r="D143" s="252">
        <v>8684</v>
      </c>
      <c r="E143" s="252">
        <v>11001</v>
      </c>
      <c r="F143" s="252">
        <v>16289</v>
      </c>
      <c r="G143" s="258">
        <f t="shared" si="12"/>
        <v>0.48068357422052532</v>
      </c>
      <c r="H143" s="266">
        <f t="shared" si="13"/>
        <v>5288</v>
      </c>
      <c r="I143" s="264">
        <f t="shared" si="14"/>
        <v>3.8489348027447495E-2</v>
      </c>
      <c r="J143" s="252">
        <v>12024</v>
      </c>
      <c r="K143" s="264">
        <f t="shared" si="14"/>
        <v>0.73854748603351961</v>
      </c>
      <c r="L143" s="260">
        <f t="shared" si="15"/>
        <v>-0.261833138928111</v>
      </c>
      <c r="M143" s="259">
        <f t="shared" si="16"/>
        <v>-4265</v>
      </c>
      <c r="N143" s="258">
        <f t="shared" si="17"/>
        <v>-0.37221323030334674</v>
      </c>
      <c r="O143" s="252">
        <f t="shared" si="18"/>
        <v>-7129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24890</v>
      </c>
      <c r="D144" s="252">
        <v>20058</v>
      </c>
      <c r="E144" s="252">
        <v>34195</v>
      </c>
      <c r="F144" s="252">
        <v>19943</v>
      </c>
      <c r="G144" s="258">
        <f t="shared" si="12"/>
        <v>-0.41678607983623339</v>
      </c>
      <c r="H144" s="265">
        <f t="shared" si="13"/>
        <v>-14252</v>
      </c>
      <c r="I144" s="260">
        <f t="shared" si="14"/>
        <v>4.7123400313793688E-2</v>
      </c>
      <c r="J144" s="252">
        <v>20738</v>
      </c>
      <c r="K144" s="260">
        <f t="shared" si="14"/>
        <v>-1.9905027932960895</v>
      </c>
      <c r="L144" s="260">
        <f t="shared" si="15"/>
        <v>3.9863611292182632E-2</v>
      </c>
      <c r="M144" s="259">
        <f t="shared" si="16"/>
        <v>795</v>
      </c>
      <c r="N144" s="258">
        <f t="shared" si="17"/>
        <v>-0.16681398151868221</v>
      </c>
      <c r="O144" s="252">
        <f t="shared" si="18"/>
        <v>-4152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22752</v>
      </c>
      <c r="D145" s="252">
        <v>8930</v>
      </c>
      <c r="E145" s="252">
        <v>21567</v>
      </c>
      <c r="F145" s="252">
        <v>23338</v>
      </c>
      <c r="G145" s="258">
        <f t="shared" si="12"/>
        <v>8.2116196040246781E-2</v>
      </c>
      <c r="H145" s="266">
        <f t="shared" si="13"/>
        <v>1771</v>
      </c>
      <c r="I145" s="264">
        <f t="shared" si="14"/>
        <v>5.5145460388272435E-2</v>
      </c>
      <c r="J145" s="252">
        <v>31999</v>
      </c>
      <c r="K145" s="264">
        <f t="shared" si="14"/>
        <v>0.24734636871508381</v>
      </c>
      <c r="L145" s="260">
        <f t="shared" si="15"/>
        <v>0.37111149198731685</v>
      </c>
      <c r="M145" s="259">
        <f t="shared" si="16"/>
        <v>8661</v>
      </c>
      <c r="N145" s="258">
        <f t="shared" si="17"/>
        <v>0.40642580872011247</v>
      </c>
      <c r="O145" s="252">
        <f t="shared" si="18"/>
        <v>9247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32990</v>
      </c>
      <c r="D146" s="252">
        <f>D136-SUM(D137:D145)</f>
        <v>14597</v>
      </c>
      <c r="E146" s="252">
        <f>E136-SUM(E137:E145)</f>
        <v>32366</v>
      </c>
      <c r="F146" s="252">
        <f>F136-SUM(F137:F145)</f>
        <v>41603</v>
      </c>
      <c r="G146" s="258">
        <f t="shared" si="12"/>
        <v>0.28539207810665523</v>
      </c>
      <c r="H146" s="265">
        <f t="shared" si="13"/>
        <v>9237</v>
      </c>
      <c r="I146" s="260">
        <f t="shared" si="14"/>
        <v>9.8303907298538787E-2</v>
      </c>
      <c r="J146" s="252">
        <f>J136-SUM(J137:J145)</f>
        <v>44199</v>
      </c>
      <c r="K146" s="260">
        <f t="shared" si="14"/>
        <v>1.2900837988826817</v>
      </c>
      <c r="L146" s="260">
        <f t="shared" si="15"/>
        <v>6.2399346200995076E-2</v>
      </c>
      <c r="M146" s="259">
        <f t="shared" si="16"/>
        <v>2596</v>
      </c>
      <c r="N146" s="258">
        <f t="shared" si="17"/>
        <v>0.33976962715974546</v>
      </c>
      <c r="O146" s="252">
        <f t="shared" si="18"/>
        <v>11209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3C33-CD3B-4FDC-AB4F-18DD0279093A}">
  <sheetPr>
    <tabColor theme="4" tint="0.39997558519241921"/>
  </sheetPr>
  <dimension ref="A4:E23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321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208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1041269</v>
      </c>
      <c r="D8" s="116">
        <f t="shared" ref="D8:D20" si="0">C8/C9-1</f>
        <v>2.4083848931087504E-2</v>
      </c>
    </row>
    <row r="9" spans="1:5" x14ac:dyDescent="0.25">
      <c r="A9" s="1"/>
      <c r="B9" s="114">
        <v>2022</v>
      </c>
      <c r="C9" s="115">
        <v>1016781</v>
      </c>
      <c r="D9" s="116">
        <f t="shared" si="0"/>
        <v>0.27049822504282761</v>
      </c>
    </row>
    <row r="10" spans="1:5" x14ac:dyDescent="0.25">
      <c r="A10" s="1"/>
      <c r="B10" s="114">
        <v>2021</v>
      </c>
      <c r="C10" s="115">
        <v>800301</v>
      </c>
      <c r="D10" s="116">
        <f t="shared" si="0"/>
        <v>0.75242126376501872</v>
      </c>
    </row>
    <row r="11" spans="1:5" x14ac:dyDescent="0.25">
      <c r="A11" s="1" t="s">
        <v>72</v>
      </c>
      <c r="B11" s="114">
        <v>2020</v>
      </c>
      <c r="C11" s="115">
        <v>456683</v>
      </c>
      <c r="D11" s="116">
        <f t="shared" si="0"/>
        <v>-0.5640494980225419</v>
      </c>
    </row>
    <row r="12" spans="1:5" x14ac:dyDescent="0.25">
      <c r="A12" s="1" t="s">
        <v>74</v>
      </c>
      <c r="B12" s="114">
        <v>2019</v>
      </c>
      <c r="C12" s="115">
        <v>1047557</v>
      </c>
      <c r="D12" s="116">
        <f t="shared" si="0"/>
        <v>1.8337832570067158E-2</v>
      </c>
    </row>
    <row r="13" spans="1:5" x14ac:dyDescent="0.25">
      <c r="A13" s="1" t="s">
        <v>76</v>
      </c>
      <c r="B13" s="114">
        <v>2018</v>
      </c>
      <c r="C13" s="115">
        <v>1028693</v>
      </c>
      <c r="D13" s="116">
        <f t="shared" si="0"/>
        <v>5.9228437393170408E-2</v>
      </c>
    </row>
    <row r="14" spans="1:5" x14ac:dyDescent="0.25">
      <c r="A14" s="1" t="s">
        <v>78</v>
      </c>
      <c r="B14" s="114">
        <v>2017</v>
      </c>
      <c r="C14" s="115">
        <v>971172</v>
      </c>
      <c r="D14" s="116">
        <f>C14/C15-1</f>
        <v>7.945898148032926E-3</v>
      </c>
    </row>
    <row r="15" spans="1:5" x14ac:dyDescent="0.25">
      <c r="A15" s="1" t="s">
        <v>80</v>
      </c>
      <c r="B15" s="114">
        <v>2016</v>
      </c>
      <c r="C15" s="115">
        <v>963516</v>
      </c>
      <c r="D15" s="116">
        <f>C15/C16-1</f>
        <v>2.6852246568334959E-2</v>
      </c>
    </row>
    <row r="16" spans="1:5" x14ac:dyDescent="0.25">
      <c r="A16" s="1" t="s">
        <v>82</v>
      </c>
      <c r="B16" s="114">
        <v>2015</v>
      </c>
      <c r="C16" s="115">
        <v>938320</v>
      </c>
      <c r="D16" s="116">
        <f t="shared" si="0"/>
        <v>3.0851989557787451E-3</v>
      </c>
    </row>
    <row r="17" spans="1:4" x14ac:dyDescent="0.25">
      <c r="A17" s="1" t="s">
        <v>84</v>
      </c>
      <c r="B17" s="114">
        <v>2014</v>
      </c>
      <c r="C17" s="115">
        <v>935434</v>
      </c>
      <c r="D17" s="116">
        <f t="shared" si="0"/>
        <v>-2.6347206912954224E-2</v>
      </c>
    </row>
    <row r="18" spans="1:4" x14ac:dyDescent="0.25">
      <c r="A18" s="1" t="s">
        <v>86</v>
      </c>
      <c r="B18" s="114">
        <v>2013</v>
      </c>
      <c r="C18" s="115">
        <v>960747</v>
      </c>
      <c r="D18" s="116">
        <f t="shared" si="0"/>
        <v>-2.0906750694513754E-2</v>
      </c>
    </row>
    <row r="19" spans="1:4" x14ac:dyDescent="0.25">
      <c r="A19" s="1" t="s">
        <v>88</v>
      </c>
      <c r="B19" s="114">
        <v>2012</v>
      </c>
      <c r="C19" s="115">
        <v>981262</v>
      </c>
      <c r="D19" s="116">
        <f>C19/C20-1</f>
        <v>-6.5069419830861785E-2</v>
      </c>
    </row>
    <row r="20" spans="1:4" x14ac:dyDescent="0.25">
      <c r="A20" s="1" t="s">
        <v>90</v>
      </c>
      <c r="B20" s="114">
        <v>2011</v>
      </c>
      <c r="C20" s="115">
        <v>1049556</v>
      </c>
      <c r="D20" s="116">
        <f t="shared" si="0"/>
        <v>-0.1178659799359888</v>
      </c>
    </row>
    <row r="21" spans="1:4" x14ac:dyDescent="0.25">
      <c r="A21" s="1" t="s">
        <v>92</v>
      </c>
      <c r="B21" s="114">
        <v>2010</v>
      </c>
      <c r="C21" s="115">
        <v>1189792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114D3-34AB-452C-89B8-4B4A18BFBC9A}">
  <sheetPr>
    <tabColor theme="4" tint="0.39997558519241921"/>
  </sheetPr>
  <dimension ref="A4:E23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322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209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11280</v>
      </c>
      <c r="D8" s="116">
        <f t="shared" ref="D8:D20" si="0">C8/C9-1</f>
        <v>0.23711340206185572</v>
      </c>
    </row>
    <row r="9" spans="1:5" x14ac:dyDescent="0.25">
      <c r="A9" s="1"/>
      <c r="B9" s="114">
        <v>2022</v>
      </c>
      <c r="C9" s="115">
        <v>9118</v>
      </c>
      <c r="D9" s="116">
        <f t="shared" si="0"/>
        <v>-0.17267035659196084</v>
      </c>
    </row>
    <row r="10" spans="1:5" x14ac:dyDescent="0.25">
      <c r="A10" s="1"/>
      <c r="B10" s="114">
        <v>2021</v>
      </c>
      <c r="C10" s="115">
        <v>11021</v>
      </c>
      <c r="D10" s="116">
        <f t="shared" si="0"/>
        <v>0.6252765078896918</v>
      </c>
    </row>
    <row r="11" spans="1:5" x14ac:dyDescent="0.25">
      <c r="A11" s="1" t="s">
        <v>72</v>
      </c>
      <c r="B11" s="114">
        <v>2020</v>
      </c>
      <c r="C11" s="115">
        <v>6781</v>
      </c>
      <c r="D11" s="116">
        <f t="shared" si="0"/>
        <v>-0.6722096002320298</v>
      </c>
    </row>
    <row r="12" spans="1:5" x14ac:dyDescent="0.25">
      <c r="A12" s="1" t="s">
        <v>74</v>
      </c>
      <c r="B12" s="114">
        <v>2019</v>
      </c>
      <c r="C12" s="115">
        <v>20687</v>
      </c>
      <c r="D12" s="116">
        <f t="shared" si="0"/>
        <v>0.35625778535370101</v>
      </c>
    </row>
    <row r="13" spans="1:5" x14ac:dyDescent="0.25">
      <c r="A13" s="1" t="s">
        <v>76</v>
      </c>
      <c r="B13" s="114">
        <v>2018</v>
      </c>
      <c r="C13" s="115">
        <v>15253</v>
      </c>
      <c r="D13" s="116">
        <f t="shared" si="0"/>
        <v>0.23656262667207129</v>
      </c>
    </row>
    <row r="14" spans="1:5" x14ac:dyDescent="0.25">
      <c r="A14" s="1" t="s">
        <v>78</v>
      </c>
      <c r="B14" s="114">
        <v>2017</v>
      </c>
      <c r="C14" s="115">
        <v>12335</v>
      </c>
      <c r="D14" s="116">
        <f>C14/C15-1</f>
        <v>0.10946213347724409</v>
      </c>
    </row>
    <row r="15" spans="1:5" x14ac:dyDescent="0.25">
      <c r="A15" s="1" t="s">
        <v>80</v>
      </c>
      <c r="B15" s="114">
        <v>2016</v>
      </c>
      <c r="C15" s="115">
        <v>11118</v>
      </c>
      <c r="D15" s="116">
        <f>C15/C16-1</f>
        <v>4.081632653061229E-2</v>
      </c>
    </row>
    <row r="16" spans="1:5" x14ac:dyDescent="0.25">
      <c r="A16" s="1" t="s">
        <v>82</v>
      </c>
      <c r="B16" s="114">
        <v>2015</v>
      </c>
      <c r="C16" s="115">
        <v>10682</v>
      </c>
      <c r="D16" s="116">
        <f t="shared" si="0"/>
        <v>-0.18638129332013098</v>
      </c>
    </row>
    <row r="17" spans="1:4" x14ac:dyDescent="0.25">
      <c r="A17" s="1" t="s">
        <v>84</v>
      </c>
      <c r="B17" s="114">
        <v>2014</v>
      </c>
      <c r="C17" s="115">
        <v>13129</v>
      </c>
      <c r="D17" s="116">
        <f t="shared" si="0"/>
        <v>0.17770003588087557</v>
      </c>
    </row>
    <row r="18" spans="1:4" x14ac:dyDescent="0.25">
      <c r="A18" s="1" t="s">
        <v>86</v>
      </c>
      <c r="B18" s="114">
        <v>2013</v>
      </c>
      <c r="C18" s="115">
        <v>11148</v>
      </c>
      <c r="D18" s="116">
        <f t="shared" si="0"/>
        <v>-0.50822709426970758</v>
      </c>
    </row>
    <row r="19" spans="1:4" x14ac:dyDescent="0.25">
      <c r="A19" s="1" t="s">
        <v>88</v>
      </c>
      <c r="B19" s="114">
        <v>2012</v>
      </c>
      <c r="C19" s="115">
        <v>22669</v>
      </c>
      <c r="D19" s="116">
        <f>C19/C20-1</f>
        <v>0.75919602669563857</v>
      </c>
    </row>
    <row r="20" spans="1:4" x14ac:dyDescent="0.25">
      <c r="A20" s="1" t="s">
        <v>90</v>
      </c>
      <c r="B20" s="114">
        <v>2011</v>
      </c>
      <c r="C20" s="115">
        <v>12886</v>
      </c>
      <c r="D20" s="116">
        <f t="shared" si="0"/>
        <v>0.97244757385580893</v>
      </c>
    </row>
    <row r="21" spans="1:4" x14ac:dyDescent="0.25">
      <c r="A21" s="1" t="s">
        <v>92</v>
      </c>
      <c r="B21" s="114">
        <v>2010</v>
      </c>
      <c r="C21" s="115">
        <v>6533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138B-9424-4753-BD00-62999D96CC1C}">
  <sheetPr>
    <tabColor theme="4" tint="0.39997558519241921"/>
  </sheetPr>
  <dimension ref="A4:E23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323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210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20738</v>
      </c>
      <c r="D8" s="116">
        <f t="shared" ref="D8:D20" si="0">C8/C9-1</f>
        <v>3.9863611292182632E-2</v>
      </c>
    </row>
    <row r="9" spans="1:5" x14ac:dyDescent="0.25">
      <c r="A9" s="1"/>
      <c r="B9" s="114">
        <v>2022</v>
      </c>
      <c r="C9" s="115">
        <v>19943</v>
      </c>
      <c r="D9" s="116">
        <f t="shared" si="0"/>
        <v>-0.41678607983623339</v>
      </c>
    </row>
    <row r="10" spans="1:5" x14ac:dyDescent="0.25">
      <c r="A10" s="1"/>
      <c r="B10" s="114">
        <v>2021</v>
      </c>
      <c r="C10" s="115">
        <v>34195</v>
      </c>
      <c r="D10" s="116">
        <f t="shared" si="0"/>
        <v>0.70480606241898491</v>
      </c>
    </row>
    <row r="11" spans="1:5" x14ac:dyDescent="0.25">
      <c r="A11" s="1" t="s">
        <v>72</v>
      </c>
      <c r="B11" s="114">
        <v>2020</v>
      </c>
      <c r="C11" s="115">
        <v>20058</v>
      </c>
      <c r="D11" s="116">
        <f t="shared" si="0"/>
        <v>-0.1941341904379269</v>
      </c>
    </row>
    <row r="12" spans="1:5" x14ac:dyDescent="0.25">
      <c r="A12" s="1" t="s">
        <v>74</v>
      </c>
      <c r="B12" s="114">
        <v>2019</v>
      </c>
      <c r="C12" s="115">
        <v>24890</v>
      </c>
      <c r="D12" s="116">
        <f t="shared" si="0"/>
        <v>-0.32207544600299609</v>
      </c>
    </row>
    <row r="13" spans="1:5" x14ac:dyDescent="0.25">
      <c r="A13" s="1" t="s">
        <v>76</v>
      </c>
      <c r="B13" s="114">
        <v>2018</v>
      </c>
      <c r="C13" s="115">
        <v>36715</v>
      </c>
      <c r="D13" s="116">
        <f t="shared" si="0"/>
        <v>0.27336732216557413</v>
      </c>
    </row>
    <row r="14" spans="1:5" x14ac:dyDescent="0.25">
      <c r="A14" s="1" t="s">
        <v>78</v>
      </c>
      <c r="B14" s="114">
        <v>2017</v>
      </c>
      <c r="C14" s="115">
        <v>28833</v>
      </c>
      <c r="D14" s="116">
        <f>C14/C15-1</f>
        <v>-2.5418286293729886E-2</v>
      </c>
    </row>
    <row r="15" spans="1:5" x14ac:dyDescent="0.25">
      <c r="A15" s="1" t="s">
        <v>80</v>
      </c>
      <c r="B15" s="114">
        <v>2016</v>
      </c>
      <c r="C15" s="115">
        <v>29585</v>
      </c>
      <c r="D15" s="116">
        <f>C15/C16-1</f>
        <v>-2.4273605751789162E-2</v>
      </c>
    </row>
    <row r="16" spans="1:5" x14ac:dyDescent="0.25">
      <c r="A16" s="1" t="s">
        <v>82</v>
      </c>
      <c r="B16" s="114">
        <v>2015</v>
      </c>
      <c r="C16" s="115">
        <v>30321</v>
      </c>
      <c r="D16" s="116">
        <f t="shared" si="0"/>
        <v>-8.5008147745790352E-2</v>
      </c>
    </row>
    <row r="17" spans="1:4" x14ac:dyDescent="0.25">
      <c r="A17" s="1" t="s">
        <v>84</v>
      </c>
      <c r="B17" s="114">
        <v>2014</v>
      </c>
      <c r="C17" s="115">
        <v>33138</v>
      </c>
      <c r="D17" s="116">
        <f t="shared" si="0"/>
        <v>0.21947449768160743</v>
      </c>
    </row>
    <row r="18" spans="1:4" x14ac:dyDescent="0.25">
      <c r="A18" s="1" t="s">
        <v>86</v>
      </c>
      <c r="B18" s="114">
        <v>2013</v>
      </c>
      <c r="C18" s="115">
        <v>27174</v>
      </c>
      <c r="D18" s="116">
        <f t="shared" si="0"/>
        <v>0.45036293766011948</v>
      </c>
    </row>
    <row r="19" spans="1:4" x14ac:dyDescent="0.25">
      <c r="A19" s="1" t="s">
        <v>88</v>
      </c>
      <c r="B19" s="114">
        <v>2012</v>
      </c>
      <c r="C19" s="115">
        <v>18736</v>
      </c>
      <c r="D19" s="116">
        <f>C19/C20-1</f>
        <v>-0.2522349936143039</v>
      </c>
    </row>
    <row r="20" spans="1:4" x14ac:dyDescent="0.25">
      <c r="A20" s="1" t="s">
        <v>90</v>
      </c>
      <c r="B20" s="114">
        <v>2011</v>
      </c>
      <c r="C20" s="115">
        <v>25056</v>
      </c>
      <c r="D20" s="116">
        <f t="shared" si="0"/>
        <v>-0.46802547770700642</v>
      </c>
    </row>
    <row r="21" spans="1:4" x14ac:dyDescent="0.25">
      <c r="A21" s="1" t="s">
        <v>92</v>
      </c>
      <c r="B21" s="114">
        <v>2010</v>
      </c>
      <c r="C21" s="115">
        <v>47100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0BD984-DD85-4E15-894B-C0F3F7619FAB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0F837F10-8E2C-4E49-AD8C-881011F9BA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01CF5-2B0B-42DD-8639-4801FFE32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2024-12-11T08:26:31Z</dcterms:created>
  <dcterms:modified xsi:type="dcterms:W3CDTF">2024-12-11T13:05:57Z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